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600" windowHeight="7995" tabRatio="865" activeTab="19"/>
  </bookViews>
  <sheets>
    <sheet name="فصل 2" sheetId="1" r:id="rId1"/>
    <sheet name="بتن ریزی" sheetId="2" state="hidden" r:id="rId2"/>
    <sheet name="Sheet3" sheetId="3" state="hidden" r:id="rId3"/>
    <sheet name="Sheet1" sheetId="4" state="hidden" r:id="rId4"/>
    <sheet name="Sheet2" sheetId="5" state="hidden" r:id="rId5"/>
    <sheet name="Sheet4" sheetId="6" state="hidden" r:id="rId6"/>
    <sheet name="فصل 6" sheetId="7" r:id="rId7"/>
    <sheet name="فصل 7" sheetId="8" r:id="rId8"/>
    <sheet name="فصل 8" sheetId="9" r:id="rId9"/>
    <sheet name="فصل 8." sheetId="10" r:id="rId10"/>
    <sheet name="فصل 9" sheetId="11" r:id="rId11"/>
    <sheet name="فصل 10" sheetId="12" r:id="rId12"/>
    <sheet name="قصل 11" sheetId="13" r:id="rId13"/>
    <sheet name="فصل 13" sheetId="14" r:id="rId14"/>
    <sheet name="فصل18" sheetId="20" r:id="rId15"/>
    <sheet name="فصل 20" sheetId="15" r:id="rId16"/>
    <sheet name="فصل 22" sheetId="16" r:id="rId17"/>
    <sheet name="فصل 24" sheetId="17" r:id="rId18"/>
    <sheet name="فصل 25" sheetId="18" r:id="rId19"/>
    <sheet name="فصل 28" sheetId="19" r:id="rId20"/>
  </sheets>
  <calcPr calcId="144525"/>
</workbook>
</file>

<file path=xl/calcChain.xml><?xml version="1.0" encoding="utf-8"?>
<calcChain xmlns="http://schemas.openxmlformats.org/spreadsheetml/2006/main">
  <c r="E19" i="16" l="1"/>
  <c r="J19" i="16" s="1"/>
  <c r="E17" i="16"/>
  <c r="J17" i="16" s="1"/>
  <c r="G46" i="13"/>
  <c r="L73" i="8"/>
  <c r="K40" i="19"/>
  <c r="K33" i="19"/>
  <c r="C28" i="19"/>
  <c r="C27" i="19"/>
  <c r="C26" i="19"/>
  <c r="I26" i="19" s="1"/>
  <c r="K26" i="19" s="1"/>
  <c r="C18" i="19"/>
  <c r="C17" i="19"/>
  <c r="C16" i="19"/>
  <c r="C15" i="19"/>
  <c r="D10" i="19"/>
  <c r="F10" i="19" s="1"/>
  <c r="C10" i="19"/>
  <c r="D9" i="19"/>
  <c r="F9" i="19" s="1"/>
  <c r="C9" i="19"/>
  <c r="D8" i="19"/>
  <c r="F8" i="19" s="1"/>
  <c r="C8" i="19"/>
  <c r="C7" i="19"/>
  <c r="D7" i="19" s="1"/>
  <c r="F7" i="19" s="1"/>
  <c r="C6" i="19"/>
  <c r="D6" i="19" s="1"/>
  <c r="F6" i="19" s="1"/>
  <c r="C5" i="19"/>
  <c r="D5" i="19" s="1"/>
  <c r="F5" i="19" s="1"/>
  <c r="D4" i="19"/>
  <c r="F4" i="19" s="1"/>
  <c r="C4" i="19"/>
  <c r="E19" i="17"/>
  <c r="E18" i="17"/>
  <c r="E17" i="17"/>
  <c r="E16" i="17"/>
  <c r="E15" i="17"/>
  <c r="E5" i="17"/>
  <c r="E4" i="17"/>
  <c r="G4" i="17" l="1"/>
  <c r="J20" i="16"/>
  <c r="J22" i="16" s="1"/>
  <c r="I15" i="19"/>
  <c r="K15" i="19" s="1"/>
  <c r="G15" i="17"/>
  <c r="H4" i="19"/>
  <c r="I4" i="19" s="1"/>
  <c r="K4" i="19" s="1"/>
  <c r="E10" i="16"/>
  <c r="E9" i="16"/>
  <c r="E8" i="16"/>
  <c r="E7" i="16"/>
  <c r="E6" i="16"/>
  <c r="E5" i="16"/>
  <c r="F4" i="16" s="1"/>
  <c r="E4" i="16"/>
  <c r="J10" i="16" l="1"/>
  <c r="J12" i="16"/>
  <c r="F14" i="15"/>
  <c r="F13" i="15"/>
  <c r="F12" i="15"/>
  <c r="F11" i="15"/>
  <c r="F10" i="15"/>
  <c r="F9" i="15"/>
  <c r="F7" i="15"/>
  <c r="F6" i="15"/>
  <c r="F5" i="15"/>
  <c r="F4" i="15"/>
  <c r="F3" i="15"/>
  <c r="G3" i="15" s="1"/>
  <c r="K3" i="15" s="1"/>
  <c r="G9" i="15" l="1"/>
  <c r="K9" i="15" s="1"/>
  <c r="K16" i="15" s="1"/>
  <c r="J14" i="16"/>
  <c r="L26" i="16" s="1"/>
  <c r="C63" i="14"/>
  <c r="E63" i="14" s="1"/>
  <c r="E44" i="14"/>
  <c r="C44" i="14"/>
  <c r="G3" i="14"/>
  <c r="E3" i="14"/>
  <c r="C3" i="14"/>
  <c r="E42" i="13" l="1"/>
  <c r="E41" i="13"/>
  <c r="E39" i="13"/>
  <c r="E38" i="13"/>
  <c r="E37" i="13"/>
  <c r="E36" i="13"/>
  <c r="E35" i="13"/>
  <c r="E34" i="13"/>
  <c r="G33" i="13" s="1"/>
  <c r="E33" i="13"/>
  <c r="E31" i="13"/>
  <c r="E30" i="13"/>
  <c r="E29" i="13"/>
  <c r="E28" i="13"/>
  <c r="E27" i="13"/>
  <c r="E26" i="13"/>
  <c r="E25" i="13"/>
  <c r="E19" i="13"/>
  <c r="G18" i="13" s="1"/>
  <c r="E18" i="13"/>
  <c r="E16" i="13"/>
  <c r="E15" i="13"/>
  <c r="E14" i="13"/>
  <c r="E13" i="13"/>
  <c r="E12" i="13"/>
  <c r="E10" i="13"/>
  <c r="E9" i="13"/>
  <c r="E8" i="13"/>
  <c r="E7" i="13"/>
  <c r="F7" i="13" s="1"/>
  <c r="E6" i="13"/>
  <c r="E5" i="13"/>
  <c r="E4" i="13"/>
  <c r="F4" i="13" s="1"/>
  <c r="K4" i="13" l="1"/>
  <c r="G41" i="13"/>
  <c r="G25" i="13"/>
  <c r="G12" i="13"/>
  <c r="K10" i="13" s="1"/>
  <c r="G4" i="13"/>
  <c r="G50" i="11"/>
  <c r="L21" i="11" s="1"/>
  <c r="N21" i="11" s="1"/>
  <c r="D49" i="11"/>
  <c r="B49" i="11"/>
  <c r="G44" i="11"/>
  <c r="I44" i="11" s="1"/>
  <c r="B43" i="11"/>
  <c r="D43" i="11" s="1"/>
  <c r="D38" i="11"/>
  <c r="B38" i="11"/>
  <c r="G37" i="11"/>
  <c r="I37" i="11" s="1"/>
  <c r="G34" i="11"/>
  <c r="I34" i="11" s="1"/>
  <c r="D34" i="11"/>
  <c r="B34" i="11"/>
  <c r="G31" i="11"/>
  <c r="L18" i="11" s="1"/>
  <c r="N18" i="11" s="1"/>
  <c r="B31" i="11"/>
  <c r="D31" i="11" s="1"/>
  <c r="L26" i="11"/>
  <c r="N26" i="11" s="1"/>
  <c r="G20" i="11"/>
  <c r="I20" i="11" s="1"/>
  <c r="D17" i="11"/>
  <c r="B17" i="11"/>
  <c r="L3" i="11"/>
  <c r="N3" i="11" s="1"/>
  <c r="G3" i="11"/>
  <c r="I3" i="11" s="1"/>
  <c r="B3" i="11"/>
  <c r="D3" i="11" s="1"/>
  <c r="L20" i="11" l="1"/>
  <c r="N20" i="11" s="1"/>
  <c r="K17" i="13"/>
  <c r="L25" i="11"/>
  <c r="N25" i="11" s="1"/>
  <c r="I31" i="11"/>
  <c r="L19" i="11"/>
  <c r="N19" i="11" s="1"/>
  <c r="L23" i="11"/>
  <c r="N23" i="11" s="1"/>
  <c r="K7" i="13"/>
  <c r="I50" i="11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F10" i="10"/>
  <c r="E10" i="10"/>
  <c r="E9" i="10"/>
  <c r="E8" i="10"/>
  <c r="E7" i="10"/>
  <c r="E6" i="10"/>
  <c r="E5" i="10"/>
  <c r="E4" i="10"/>
  <c r="E3" i="10"/>
  <c r="E2" i="10"/>
  <c r="F2" i="10" s="1"/>
  <c r="G2" i="10" s="1"/>
  <c r="K9" i="10" s="1"/>
  <c r="E29" i="9" l="1"/>
  <c r="E28" i="9"/>
  <c r="E27" i="9"/>
  <c r="E26" i="9"/>
  <c r="E25" i="9"/>
  <c r="E24" i="9"/>
  <c r="E23" i="9"/>
  <c r="E21" i="9"/>
  <c r="E20" i="9"/>
  <c r="E19" i="9"/>
  <c r="E18" i="9"/>
  <c r="E17" i="9"/>
  <c r="E16" i="9"/>
  <c r="E15" i="9"/>
  <c r="E14" i="9"/>
  <c r="E13" i="9"/>
  <c r="E12" i="9"/>
  <c r="E11" i="9"/>
  <c r="F11" i="9" s="1"/>
  <c r="E9" i="9"/>
  <c r="E8" i="9"/>
  <c r="E7" i="9"/>
  <c r="E6" i="9"/>
  <c r="E5" i="9"/>
  <c r="E4" i="9"/>
  <c r="E3" i="9"/>
  <c r="E2" i="9"/>
  <c r="F2" i="9" s="1"/>
  <c r="G2" i="9" l="1"/>
  <c r="K6" i="9" s="1"/>
  <c r="E64" i="7"/>
  <c r="C64" i="7"/>
  <c r="C45" i="7"/>
  <c r="E45" i="7" s="1"/>
  <c r="G4" i="7"/>
  <c r="L8" i="7" s="1"/>
  <c r="C4" i="7"/>
  <c r="E4" i="7" s="1"/>
  <c r="E29" i="2"/>
  <c r="E28" i="2"/>
  <c r="E27" i="2"/>
  <c r="E26" i="2"/>
  <c r="E25" i="2"/>
  <c r="E24" i="2"/>
  <c r="E23" i="2"/>
  <c r="E21" i="2"/>
  <c r="E20" i="2"/>
  <c r="E19" i="2"/>
  <c r="E18" i="2"/>
  <c r="E17" i="2"/>
  <c r="E16" i="2"/>
  <c r="E15" i="2"/>
  <c r="E14" i="2"/>
  <c r="E13" i="2"/>
  <c r="E12" i="2"/>
  <c r="E11" i="2"/>
  <c r="F11" i="2" s="1"/>
  <c r="E9" i="2"/>
  <c r="E8" i="2"/>
  <c r="E7" i="2"/>
  <c r="E6" i="2"/>
  <c r="E5" i="2"/>
  <c r="E4" i="2"/>
  <c r="E3" i="2"/>
  <c r="E2" i="2"/>
  <c r="F2" i="2" s="1"/>
  <c r="G2" i="2" s="1"/>
  <c r="C113" i="7" l="1"/>
  <c r="E2" i="1"/>
  <c r="F2" i="1" s="1"/>
  <c r="E3" i="1"/>
  <c r="E4" i="1"/>
  <c r="E5" i="1"/>
  <c r="E6" i="1"/>
  <c r="E7" i="1"/>
  <c r="E8" i="1"/>
  <c r="E9" i="1"/>
  <c r="E11" i="1" l="1"/>
  <c r="F11" i="1" s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G2" i="1" l="1"/>
  <c r="K5" i="1" s="1"/>
</calcChain>
</file>

<file path=xl/sharedStrings.xml><?xml version="1.0" encoding="utf-8"?>
<sst xmlns="http://schemas.openxmlformats.org/spreadsheetml/2006/main" count="342" uniqueCount="166">
  <si>
    <t>پی های منفرد و نواری</t>
  </si>
  <si>
    <t>شناژهای عمودی و مورب</t>
  </si>
  <si>
    <t>شناژهای افقی</t>
  </si>
  <si>
    <t>طول</t>
  </si>
  <si>
    <t>عرض</t>
  </si>
  <si>
    <t>ارتفاع</t>
  </si>
  <si>
    <t>جواب نهایی</t>
  </si>
  <si>
    <t>مقدار جزیی با محاسبه مشابه</t>
  </si>
  <si>
    <t>توضیحات</t>
  </si>
  <si>
    <t>ارتفاع نواری : 0/7</t>
  </si>
  <si>
    <t xml:space="preserve">ارتفاع منفرد : 0/6 </t>
  </si>
  <si>
    <t>ارتفاع شناژها : 0/5</t>
  </si>
  <si>
    <t>با احتساب بتن مگر</t>
  </si>
  <si>
    <t>مقدار جزیی</t>
  </si>
  <si>
    <t>پی های منفرد</t>
  </si>
  <si>
    <t>مقدار جزیی(مترمربع)</t>
  </si>
  <si>
    <t>مجموع مقادیر جزیی</t>
  </si>
  <si>
    <t>مجموع طول</t>
  </si>
  <si>
    <t>پی های نواری</t>
  </si>
  <si>
    <t>شناژها</t>
  </si>
  <si>
    <t>کارهای فولادی با میلگرد:</t>
  </si>
  <si>
    <t>آرماتور گذاری پی:</t>
  </si>
  <si>
    <t>ردیف</t>
  </si>
  <si>
    <t>نوع آرماتور</t>
  </si>
  <si>
    <t>مصرف</t>
  </si>
  <si>
    <t>مقدار (متر)</t>
  </si>
  <si>
    <t>تعداد</t>
  </si>
  <si>
    <t>وزن واحد طول</t>
  </si>
  <si>
    <t>بهای واحد</t>
  </si>
  <si>
    <t>قیمت (ریال)</t>
  </si>
  <si>
    <t>پی منفرد</t>
  </si>
  <si>
    <r>
      <t>1.58</t>
    </r>
    <r>
      <rPr>
        <b/>
        <sz val="11"/>
        <color theme="1"/>
        <rFont val="Calibri"/>
        <family val="2"/>
      </rPr>
      <t>kg/</t>
    </r>
  </si>
  <si>
    <t>پی نواری</t>
  </si>
  <si>
    <t>شناژ</t>
  </si>
  <si>
    <t>جمع</t>
  </si>
  <si>
    <t>محاسبه میلگرد تیرچه ها در سقف ها:</t>
  </si>
  <si>
    <t>نوع تیرچه</t>
  </si>
  <si>
    <t>محل کارگذاری</t>
  </si>
  <si>
    <t>متراژ</t>
  </si>
  <si>
    <t>جمع متراژ</t>
  </si>
  <si>
    <t>J-1</t>
  </si>
  <si>
    <t>همکف و اول</t>
  </si>
  <si>
    <t>دوم</t>
  </si>
  <si>
    <t>J-2</t>
  </si>
  <si>
    <t>خرپشته</t>
  </si>
  <si>
    <t>J-4</t>
  </si>
  <si>
    <t>همکف و اول و دوم</t>
  </si>
  <si>
    <r>
      <t xml:space="preserve">تیرچه </t>
    </r>
    <r>
      <rPr>
        <sz val="11"/>
        <color theme="1"/>
        <rFont val="Calibri"/>
        <family val="2"/>
      </rPr>
      <t>J-1</t>
    </r>
    <r>
      <rPr>
        <sz val="11"/>
        <color theme="1"/>
        <rFont val="B Titr"/>
        <charset val="178"/>
      </rPr>
      <t>:</t>
    </r>
  </si>
  <si>
    <r>
      <t xml:space="preserve">تیرچه </t>
    </r>
    <r>
      <rPr>
        <sz val="11"/>
        <color theme="1"/>
        <rFont val="Calibri"/>
        <family val="2"/>
      </rPr>
      <t>J-4</t>
    </r>
    <r>
      <rPr>
        <sz val="11"/>
        <color theme="1"/>
        <rFont val="B Titr"/>
        <charset val="178"/>
      </rPr>
      <t>:</t>
    </r>
  </si>
  <si>
    <t xml:space="preserve">در ضمن در تمامی سقف های تیرچه گذاری شده </t>
  </si>
  <si>
    <r>
      <t>6</t>
    </r>
    <r>
      <rPr>
        <sz val="14"/>
        <color rgb="FF0070C0"/>
        <rFont val="B Nazanin"/>
        <charset val="178"/>
      </rPr>
      <t xml:space="preserve"> در فواصل 25 سانتی متری در خلاف جهت تیرچه ها بمنظور آرماتور افت و حرارت جاگذاری شده است .</t>
    </r>
  </si>
  <si>
    <t>تیرچه J-2:</t>
  </si>
  <si>
    <t>مقدار کلی</t>
  </si>
  <si>
    <t xml:space="preserve">طول </t>
  </si>
  <si>
    <t>Kg/m</t>
  </si>
  <si>
    <t>مقدارجزیی</t>
  </si>
  <si>
    <t>وزن واحد طول IPE ها را به صورت</t>
  </si>
  <si>
    <t>IPE160</t>
  </si>
  <si>
    <t>زیر در نظر میگیریم.</t>
  </si>
  <si>
    <t>IPE200</t>
  </si>
  <si>
    <t>IPE180</t>
  </si>
  <si>
    <t>IPE140</t>
  </si>
  <si>
    <t>2IPE180</t>
  </si>
  <si>
    <t>CPE180</t>
  </si>
  <si>
    <t>2CPE180</t>
  </si>
  <si>
    <t>خلاصه محاسبات</t>
  </si>
  <si>
    <t>مجموع طبقات</t>
  </si>
  <si>
    <t>طول کلی</t>
  </si>
  <si>
    <t>آجرکاری</t>
  </si>
  <si>
    <t>طبقه همکف</t>
  </si>
  <si>
    <t>ضخامت</t>
  </si>
  <si>
    <t>دیوارهای 20سانتی متری</t>
  </si>
  <si>
    <t>دو دیوار شرقی و غربی حیاط</t>
  </si>
  <si>
    <t>دیوارجنوبی حیاط</t>
  </si>
  <si>
    <t>دیوار شمالی حیاط</t>
  </si>
  <si>
    <t>دیوار شرقی و غربی همکف</t>
  </si>
  <si>
    <t>دیوار شمالی</t>
  </si>
  <si>
    <t>دیوارهای شرقی و غربی بالکن</t>
  </si>
  <si>
    <t>دیوار غربی راه پله</t>
  </si>
  <si>
    <t>دیوارهای 10سانتی متری</t>
  </si>
  <si>
    <t>اتاق خواب بالا سمت راست</t>
  </si>
  <si>
    <t>اتاق خواب بالای هال و پذیرایی</t>
  </si>
  <si>
    <t>حمام و توالت</t>
  </si>
  <si>
    <t>دیوار درب ورودی منزل</t>
  </si>
  <si>
    <t>دیوار ورودی راه پله</t>
  </si>
  <si>
    <t>دیوار اپن</t>
  </si>
  <si>
    <t>طبقه اول و دوم مشابه می باشند</t>
  </si>
  <si>
    <t>دیوار شرقی منزل</t>
  </si>
  <si>
    <t>دیوار غربی منزل</t>
  </si>
  <si>
    <t>اتاق خواب بالا سمت چپ</t>
  </si>
  <si>
    <t>دیوار تراس بالا</t>
  </si>
  <si>
    <t>دیوار کمد بالا راست</t>
  </si>
  <si>
    <t>دیوار تراس پایین</t>
  </si>
  <si>
    <t>دیوار چپ راه پله</t>
  </si>
  <si>
    <t>حمام</t>
  </si>
  <si>
    <t>توالت</t>
  </si>
  <si>
    <t>اتاق خواب وسط</t>
  </si>
  <si>
    <t>دیوارهای جنوبی راه پله</t>
  </si>
  <si>
    <t xml:space="preserve">دیوار غربی </t>
  </si>
  <si>
    <t>عایق کاری رطوبتی فونداسیون</t>
  </si>
  <si>
    <t>کاشی و سرامیک کاری</t>
  </si>
  <si>
    <t>کاشی کاری</t>
  </si>
  <si>
    <t>تعداد مشابه</t>
  </si>
  <si>
    <t>حمام (کلیه سطوح)</t>
  </si>
  <si>
    <t>توالت(کلیه سطوح)</t>
  </si>
  <si>
    <t>آشپزخانه همکف</t>
  </si>
  <si>
    <t>آشپزخانه طبقه اول</t>
  </si>
  <si>
    <t>آشپزخانه طبقه دوم</t>
  </si>
  <si>
    <t>سرامیک کاری</t>
  </si>
  <si>
    <t>هال و پذیرایی</t>
  </si>
  <si>
    <t>راهروی میانی</t>
  </si>
  <si>
    <t>راهروی میانی بالایی</t>
  </si>
  <si>
    <t>سنگ کاری نما</t>
  </si>
  <si>
    <t>مجوع مقادیر جزیی</t>
  </si>
  <si>
    <t>برش و نصب شیشه در نما</t>
  </si>
  <si>
    <t>مقدار مشابه</t>
  </si>
  <si>
    <t>برش و نصب شیشه در طبقات</t>
  </si>
  <si>
    <t>آشپرخانه همکف و دوم</t>
  </si>
  <si>
    <t>آشپرخانه اول</t>
  </si>
  <si>
    <t>درب اتاق های طبقات</t>
  </si>
  <si>
    <t>درب توالت و حمام طبقات</t>
  </si>
  <si>
    <t>بالای اتاق خواب چپ طبقات</t>
  </si>
  <si>
    <t>خاکبرداری</t>
  </si>
  <si>
    <r>
      <rPr>
        <sz val="18"/>
        <color theme="1"/>
        <rFont val="B Titr"/>
        <charset val="178"/>
      </rPr>
      <t>قالب بندی فونداسیون</t>
    </r>
    <r>
      <rPr>
        <sz val="18"/>
        <color theme="1"/>
        <rFont val="Calibri"/>
        <family val="2"/>
        <scheme val="minor"/>
      </rPr>
      <t xml:space="preserve"> </t>
    </r>
  </si>
  <si>
    <t>بتن درجا-بتن ریزی</t>
  </si>
  <si>
    <t>بتن درجا-بتن مگر</t>
  </si>
  <si>
    <t>حمل و نقل</t>
  </si>
  <si>
    <t>سیمان</t>
  </si>
  <si>
    <t>بها به ریال</t>
  </si>
  <si>
    <t>متر مکعب</t>
  </si>
  <si>
    <t>با احتساب عیار</t>
  </si>
  <si>
    <t>اتلافی</t>
  </si>
  <si>
    <t>جمع جز</t>
  </si>
  <si>
    <t>متر مکعب سیمان</t>
  </si>
  <si>
    <t>تن سیمان</t>
  </si>
  <si>
    <t>کیلومتر</t>
  </si>
  <si>
    <t>بتن ریزی فونداسیون</t>
  </si>
  <si>
    <t>بتن مگر فونداسیون</t>
  </si>
  <si>
    <t>بتن ریزی سقف تیرچه بلوک</t>
  </si>
  <si>
    <t>ملات کارهای بنایی</t>
  </si>
  <si>
    <t>ملات کاشی کاری</t>
  </si>
  <si>
    <t>ملات سرامیک کاری</t>
  </si>
  <si>
    <t>ملات سنگ نما</t>
  </si>
  <si>
    <t>شن و ماسه</t>
  </si>
  <si>
    <t>تن</t>
  </si>
  <si>
    <t>تن ماسه سیمان</t>
  </si>
  <si>
    <t>آهن آلات</t>
  </si>
  <si>
    <t>تن آهن آلات</t>
  </si>
  <si>
    <t>آرماتور پی</t>
  </si>
  <si>
    <t>آرماتور تیرچه</t>
  </si>
  <si>
    <t>مقاطع سنگین</t>
  </si>
  <si>
    <t>آجر و بلوک</t>
  </si>
  <si>
    <t>آجر</t>
  </si>
  <si>
    <t>آجر بنایی</t>
  </si>
  <si>
    <t>سنگ نما</t>
  </si>
  <si>
    <t>بهای واحد به ریال</t>
  </si>
  <si>
    <t>هزینه نهایی</t>
  </si>
  <si>
    <t>شماره فهرست بها</t>
  </si>
  <si>
    <t>هزینه</t>
  </si>
  <si>
    <t>شماره فهرست</t>
  </si>
  <si>
    <t>اضافه بها</t>
  </si>
  <si>
    <t>سنگ پله</t>
  </si>
  <si>
    <t>سنگ کف</t>
  </si>
  <si>
    <t>سنگ کنار</t>
  </si>
  <si>
    <t xml:space="preserve"> مقدار جزیی با محاسبه مشابه</t>
  </si>
  <si>
    <t>مقدارجزیی با احتساب مشابه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</si>
</sst>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>
    <font>
      <sz val="11"/>
      <color theme="1"/>
      <name val="Calibri"/>
      <family val="2"/>
      <charset val="17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178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2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B Titr"/>
      <charset val="178"/>
    </font>
    <font>
      <b/>
      <sz val="14"/>
      <color theme="1"/>
      <name val="B Nazanin"/>
      <charset val="178"/>
    </font>
    <font>
      <sz val="14"/>
      <color theme="1"/>
      <name val="B Nazanin"/>
      <charset val="178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0070C0"/>
      <name val="B Nazanin"/>
      <charset val="178"/>
    </font>
    <font>
      <b/>
      <sz val="14"/>
      <color rgb="FF0070C0"/>
      <name val="Calibri"/>
      <family val="2"/>
    </font>
    <font>
      <b/>
      <sz val="8"/>
      <color theme="1"/>
      <name val="Calibri"/>
      <family val="2"/>
      <scheme val="minor"/>
    </font>
    <font>
      <sz val="1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sz val="28"/>
      <color rgb="FF00FF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B Titr"/>
      <charset val="178"/>
    </font>
    <font>
      <sz val="14"/>
      <color theme="1"/>
      <name val="B Titr"/>
      <charset val="178"/>
    </font>
    <font>
      <sz val="16"/>
      <color theme="1"/>
      <name val="B Titr"/>
      <charset val="178"/>
    </font>
    <font>
      <sz val="18"/>
      <color rgb="FF0000FF"/>
      <name val="B Titr"/>
      <charset val="178"/>
    </font>
    <font>
      <sz val="18"/>
      <color rgb="FF00B0F0"/>
      <name val="B Titr"/>
      <charset val="178"/>
    </font>
    <font>
      <sz val="11"/>
      <color theme="3" tint="0.59999389629810485"/>
      <name val="Calibri"/>
      <family val="2"/>
      <charset val="178"/>
      <scheme val="minor"/>
    </font>
    <font>
      <sz val="11"/>
      <color theme="9" tint="-0.249977111117893"/>
      <name val="Calibri"/>
      <family val="2"/>
      <charset val="178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17F80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0" xfId="0" applyFill="1"/>
    <xf numFmtId="0" fontId="0" fillId="0" borderId="0" xfId="0" applyFill="1"/>
    <xf numFmtId="2" fontId="0" fillId="2" borderId="0" xfId="0" applyNumberFormat="1" applyFill="1"/>
    <xf numFmtId="0" fontId="0" fillId="4" borderId="0" xfId="0" applyFont="1" applyFill="1"/>
    <xf numFmtId="2" fontId="0" fillId="0" borderId="0" xfId="0" applyNumberFormat="1"/>
    <xf numFmtId="0" fontId="2" fillId="5" borderId="0" xfId="0" applyFont="1" applyFill="1"/>
    <xf numFmtId="0" fontId="1" fillId="5" borderId="0" xfId="0" applyFont="1" applyFill="1"/>
    <xf numFmtId="0" fontId="3" fillId="0" borderId="0" xfId="0" applyFont="1"/>
    <xf numFmtId="0" fontId="4" fillId="2" borderId="0" xfId="0" applyFont="1" applyFill="1"/>
    <xf numFmtId="0" fontId="3" fillId="3" borderId="0" xfId="0" applyFont="1" applyFill="1"/>
    <xf numFmtId="0" fontId="5" fillId="0" borderId="0" xfId="0" applyFont="1"/>
    <xf numFmtId="0" fontId="0" fillId="5" borderId="0" xfId="0" applyFill="1"/>
    <xf numFmtId="0" fontId="6" fillId="0" borderId="0" xfId="0" applyFont="1"/>
    <xf numFmtId="0" fontId="6" fillId="3" borderId="0" xfId="0" applyFont="1" applyFill="1"/>
    <xf numFmtId="0" fontId="6" fillId="2" borderId="0" xfId="0" applyFont="1" applyFill="1"/>
    <xf numFmtId="0" fontId="6" fillId="4" borderId="0" xfId="0" applyFont="1" applyFill="1"/>
    <xf numFmtId="0" fontId="6" fillId="5" borderId="0" xfId="0" applyFont="1" applyFill="1"/>
    <xf numFmtId="0" fontId="7" fillId="0" borderId="0" xfId="0" applyFont="1"/>
    <xf numFmtId="0" fontId="6" fillId="0" borderId="0" xfId="0" applyFont="1" applyFill="1"/>
    <xf numFmtId="2" fontId="6" fillId="2" borderId="0" xfId="0" applyNumberFormat="1" applyFont="1" applyFill="1"/>
    <xf numFmtId="2" fontId="6" fillId="6" borderId="0" xfId="0" applyNumberFormat="1" applyFon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8" fillId="0" borderId="0" xfId="0" applyFont="1"/>
    <xf numFmtId="0" fontId="0" fillId="4" borderId="0" xfId="0" applyFill="1"/>
    <xf numFmtId="0" fontId="0" fillId="10" borderId="0" xfId="0" applyFill="1"/>
    <xf numFmtId="0" fontId="0" fillId="6" borderId="0" xfId="0" applyFill="1"/>
    <xf numFmtId="0" fontId="8" fillId="0" borderId="0" xfId="0" applyFont="1" applyFill="1"/>
    <xf numFmtId="0" fontId="10" fillId="0" borderId="0" xfId="0" applyFont="1" applyAlignment="1">
      <alignment horizontal="center" readingOrder="2"/>
    </xf>
    <xf numFmtId="0" fontId="0" fillId="0" borderId="0" xfId="0" applyAlignment="1">
      <alignment horizontal="right" readingOrder="2"/>
    </xf>
    <xf numFmtId="0" fontId="14" fillId="0" borderId="0" xfId="0" applyFont="1" applyAlignment="1">
      <alignment horizontal="center" readingOrder="2"/>
    </xf>
    <xf numFmtId="0" fontId="14" fillId="0" borderId="0" xfId="0" applyFont="1" applyAlignment="1">
      <alignment horizontal="right" readingOrder="2"/>
    </xf>
    <xf numFmtId="0" fontId="16" fillId="0" borderId="0" xfId="0" applyFont="1" applyAlignment="1">
      <alignment horizontal="right" readingOrder="2"/>
    </xf>
    <xf numFmtId="0" fontId="18" fillId="0" borderId="0" xfId="0" applyFont="1" applyAlignment="1">
      <alignment horizontal="right" readingOrder="2"/>
    </xf>
    <xf numFmtId="0" fontId="15" fillId="0" borderId="0" xfId="0" applyFont="1" applyAlignment="1">
      <alignment horizontal="right" readingOrder="2"/>
    </xf>
    <xf numFmtId="0" fontId="19" fillId="0" borderId="0" xfId="0" applyFont="1" applyAlignment="1">
      <alignment horizontal="right" readingOrder="2"/>
    </xf>
    <xf numFmtId="0" fontId="20" fillId="0" borderId="0" xfId="0" applyFont="1" applyAlignment="1">
      <alignment horizontal="right" readingOrder="2"/>
    </xf>
    <xf numFmtId="0" fontId="21" fillId="0" borderId="0" xfId="0" applyFont="1"/>
    <xf numFmtId="0" fontId="21" fillId="0" borderId="0" xfId="0" applyFont="1" applyAlignment="1">
      <alignment horizontal="right" readingOrder="2"/>
    </xf>
    <xf numFmtId="0" fontId="0" fillId="11" borderId="0" xfId="0" applyFill="1"/>
    <xf numFmtId="0" fontId="14" fillId="11" borderId="0" xfId="0" applyFont="1" applyFill="1" applyAlignment="1">
      <alignment horizontal="right" readingOrder="2"/>
    </xf>
    <xf numFmtId="0" fontId="16" fillId="3" borderId="0" xfId="0" applyFont="1" applyFill="1" applyAlignment="1">
      <alignment horizontal="right" readingOrder="2"/>
    </xf>
    <xf numFmtId="0" fontId="0" fillId="3" borderId="0" xfId="0" applyFill="1"/>
    <xf numFmtId="0" fontId="14" fillId="12" borderId="0" xfId="0" applyFont="1" applyFill="1" applyAlignment="1">
      <alignment horizontal="right" readingOrder="2"/>
    </xf>
    <xf numFmtId="0" fontId="0" fillId="12" borderId="0" xfId="0" applyFill="1"/>
    <xf numFmtId="0" fontId="16" fillId="0" borderId="0" xfId="0" applyFont="1" applyAlignment="1">
      <alignment horizontal="right"/>
    </xf>
    <xf numFmtId="0" fontId="0" fillId="0" borderId="0" xfId="0" applyAlignment="1"/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2" borderId="0" xfId="0" applyFont="1" applyFill="1"/>
    <xf numFmtId="0" fontId="22" fillId="0" borderId="0" xfId="0" applyFont="1"/>
    <xf numFmtId="0" fontId="0" fillId="10" borderId="0" xfId="0" applyFill="1" applyAlignment="1">
      <alignment horizontal="center"/>
    </xf>
    <xf numFmtId="0" fontId="23" fillId="13" borderId="0" xfId="0" applyFont="1" applyFill="1" applyAlignment="1">
      <alignment horizontal="left"/>
    </xf>
    <xf numFmtId="0" fontId="0" fillId="14" borderId="0" xfId="0" applyFill="1"/>
    <xf numFmtId="0" fontId="0" fillId="13" borderId="0" xfId="0" applyFill="1"/>
    <xf numFmtId="0" fontId="0" fillId="7" borderId="0" xfId="0" applyFill="1" applyAlignment="1">
      <alignment horizontal="right"/>
    </xf>
    <xf numFmtId="0" fontId="0" fillId="15" borderId="0" xfId="0" applyFill="1"/>
    <xf numFmtId="0" fontId="8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10" borderId="0" xfId="0" applyFill="1" applyAlignment="1">
      <alignment horizontal="right"/>
    </xf>
    <xf numFmtId="0" fontId="0" fillId="4" borderId="0" xfId="0" applyFill="1" applyAlignment="1">
      <alignment horizontal="left"/>
    </xf>
    <xf numFmtId="164" fontId="0" fillId="6" borderId="0" xfId="0" applyNumberFormat="1" applyFill="1"/>
    <xf numFmtId="0" fontId="0" fillId="0" borderId="0" xfId="0" applyAlignment="1">
      <alignment horizontal="left"/>
    </xf>
    <xf numFmtId="0" fontId="0" fillId="0" borderId="0" xfId="0" applyFont="1" applyFill="1"/>
    <xf numFmtId="2" fontId="0" fillId="0" borderId="0" xfId="0" applyNumberFormat="1" applyFill="1"/>
    <xf numFmtId="2" fontId="0" fillId="6" borderId="0" xfId="0" applyNumberFormat="1" applyFill="1"/>
    <xf numFmtId="2" fontId="8" fillId="6" borderId="0" xfId="0" applyNumberFormat="1" applyFont="1" applyFill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9" fillId="0" borderId="0" xfId="0" applyFont="1"/>
    <xf numFmtId="0" fontId="28" fillId="0" borderId="0" xfId="0" applyFont="1"/>
    <xf numFmtId="0" fontId="30" fillId="0" borderId="0" xfId="0" applyFont="1"/>
    <xf numFmtId="0" fontId="31" fillId="0" borderId="0" xfId="0" applyFont="1" applyAlignment="1">
      <alignment horizontal="right" readingOrder="2"/>
    </xf>
    <xf numFmtId="0" fontId="0" fillId="4" borderId="0" xfId="0" applyFill="1" applyAlignment="1">
      <alignment horizontal="center"/>
    </xf>
    <xf numFmtId="0" fontId="32" fillId="0" borderId="0" xfId="0" applyFont="1"/>
    <xf numFmtId="0" fontId="0" fillId="1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2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8" borderId="0" xfId="0" applyFill="1"/>
    <xf numFmtId="0" fontId="0" fillId="11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0" fillId="20" borderId="0" xfId="0" applyFill="1"/>
    <xf numFmtId="2" fontId="0" fillId="0" borderId="0" xfId="0" applyNumberFormat="1" applyFill="1" applyAlignment="1">
      <alignment horizontal="center"/>
    </xf>
    <xf numFmtId="0" fontId="0" fillId="22" borderId="0" xfId="0" applyFill="1"/>
    <xf numFmtId="0" fontId="0" fillId="22" borderId="0" xfId="0" applyFill="1" applyAlignment="1">
      <alignment horizontal="center"/>
    </xf>
    <xf numFmtId="0" fontId="0" fillId="21" borderId="0" xfId="0" applyFill="1"/>
    <xf numFmtId="2" fontId="0" fillId="21" borderId="0" xfId="0" applyNumberFormat="1" applyFill="1" applyAlignment="1">
      <alignment horizontal="center"/>
    </xf>
    <xf numFmtId="0" fontId="0" fillId="23" borderId="0" xfId="0" applyFill="1"/>
    <xf numFmtId="0" fontId="0" fillId="23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12" fillId="0" borderId="1" xfId="0" applyFont="1" applyBorder="1" applyAlignment="1">
      <alignment horizontal="right" vertical="top" wrapText="1" readingOrder="2"/>
    </xf>
    <xf numFmtId="0" fontId="12" fillId="0" borderId="1" xfId="0" applyFont="1" applyBorder="1" applyAlignment="1">
      <alignment horizontal="center" vertical="top" wrapText="1" readingOrder="2"/>
    </xf>
    <xf numFmtId="0" fontId="13" fillId="0" borderId="1" xfId="0" applyFont="1" applyBorder="1" applyAlignment="1">
      <alignment horizontal="center" vertical="top" wrapText="1" readingOrder="2"/>
    </xf>
    <xf numFmtId="0" fontId="15" fillId="0" borderId="1" xfId="0" applyFont="1" applyBorder="1" applyAlignment="1">
      <alignment horizontal="center" vertical="top" wrapText="1" readingOrder="2"/>
    </xf>
    <xf numFmtId="0" fontId="16" fillId="0" borderId="1" xfId="0" applyFont="1" applyBorder="1" applyAlignment="1">
      <alignment horizontal="center" vertical="top" wrapText="1" readingOrder="2"/>
    </xf>
    <xf numFmtId="0" fontId="14" fillId="0" borderId="1" xfId="0" applyFont="1" applyBorder="1" applyAlignment="1">
      <alignment horizontal="center" vertical="top" wrapText="1" readingOrder="2"/>
    </xf>
    <xf numFmtId="0" fontId="17" fillId="0" borderId="1" xfId="0" applyFont="1" applyBorder="1" applyAlignment="1">
      <alignment horizontal="center" vertical="top" wrapText="1" readingOrder="2"/>
    </xf>
    <xf numFmtId="0" fontId="14" fillId="0" borderId="1" xfId="0" applyFont="1" applyBorder="1" applyAlignment="1">
      <alignment horizontal="right" vertical="top" wrapText="1" readingOrder="2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horizontal="center" vertical="top" wrapText="1" readingOrder="2"/>
    </xf>
    <xf numFmtId="0" fontId="0" fillId="20" borderId="1" xfId="0" applyFill="1" applyBorder="1" applyAlignment="1">
      <alignment horizontal="center"/>
    </xf>
    <xf numFmtId="0" fontId="29" fillId="20" borderId="1" xfId="0" applyFont="1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3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5" fillId="5" borderId="0" xfId="0" applyFont="1" applyFill="1"/>
    <xf numFmtId="0" fontId="0" fillId="25" borderId="0" xfId="0" applyFill="1"/>
    <xf numFmtId="0" fontId="0" fillId="23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1" fillId="0" borderId="1" xfId="0" applyFont="1" applyBorder="1" applyAlignment="1">
      <alignment horizontal="center" vertical="top" wrapText="1" readingOrder="2"/>
    </xf>
    <xf numFmtId="0" fontId="12" fillId="0" borderId="1" xfId="0" applyFont="1" applyBorder="1" applyAlignment="1">
      <alignment horizontal="center" vertical="top" wrapText="1" readingOrder="2"/>
    </xf>
    <xf numFmtId="0" fontId="12" fillId="0" borderId="1" xfId="0" applyFont="1" applyBorder="1" applyAlignment="1">
      <alignment horizontal="center" vertical="top" wrapText="1" readingOrder="1"/>
    </xf>
    <xf numFmtId="0" fontId="14" fillId="0" borderId="1" xfId="0" applyFont="1" applyBorder="1" applyAlignment="1">
      <alignment horizontal="center" vertical="top" wrapText="1" readingOrder="2"/>
    </xf>
    <xf numFmtId="0" fontId="36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FF3300"/>
      <color rgb="FFFF3399"/>
      <color rgb="FF0000FF"/>
      <color rgb="FFFFFFFF"/>
      <color rgb="FF0033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5</xdr:col>
      <xdr:colOff>104775</xdr:colOff>
      <xdr:row>8</xdr:row>
      <xdr:rowOff>28575</xdr:rowOff>
    </xdr:to>
    <xdr:pic>
      <xdr:nvPicPr>
        <xdr:cNvPr id="2160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232613425" y="1485900"/>
          <a:ext cx="104775" cy="209550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123825</xdr:colOff>
      <xdr:row>9</xdr:row>
      <xdr:rowOff>0</xdr:rowOff>
    </xdr:to>
    <xdr:pic>
      <xdr:nvPicPr>
        <xdr:cNvPr id="2159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229851175" y="1666875"/>
          <a:ext cx="123825" cy="1905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104775</xdr:colOff>
      <xdr:row>10</xdr:row>
      <xdr:rowOff>9525</xdr:rowOff>
    </xdr:to>
    <xdr:pic>
      <xdr:nvPicPr>
        <xdr:cNvPr id="2158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232613425" y="1857375"/>
          <a:ext cx="104775" cy="2095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104775</xdr:colOff>
      <xdr:row>11</xdr:row>
      <xdr:rowOff>9525</xdr:rowOff>
    </xdr:to>
    <xdr:pic>
      <xdr:nvPicPr>
        <xdr:cNvPr id="2157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232613425" y="2057400"/>
          <a:ext cx="104775" cy="2095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104775</xdr:colOff>
      <xdr:row>12</xdr:row>
      <xdr:rowOff>9525</xdr:rowOff>
    </xdr:to>
    <xdr:pic>
      <xdr:nvPicPr>
        <xdr:cNvPr id="2156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232613425" y="2257425"/>
          <a:ext cx="104775" cy="2095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104775</xdr:colOff>
      <xdr:row>13</xdr:row>
      <xdr:rowOff>9525</xdr:rowOff>
    </xdr:to>
    <xdr:pic>
      <xdr:nvPicPr>
        <xdr:cNvPr id="2155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232613425" y="2457450"/>
          <a:ext cx="104775" cy="2095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104775</xdr:colOff>
      <xdr:row>14</xdr:row>
      <xdr:rowOff>9525</xdr:rowOff>
    </xdr:to>
    <xdr:pic>
      <xdr:nvPicPr>
        <xdr:cNvPr id="2154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232613425" y="2657475"/>
          <a:ext cx="104775" cy="2095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104775</xdr:colOff>
      <xdr:row>15</xdr:row>
      <xdr:rowOff>9525</xdr:rowOff>
    </xdr:to>
    <xdr:pic>
      <xdr:nvPicPr>
        <xdr:cNvPr id="2153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232613425" y="2857500"/>
          <a:ext cx="104775" cy="2095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371475</xdr:colOff>
      <xdr:row>27</xdr:row>
      <xdr:rowOff>238125</xdr:rowOff>
    </xdr:from>
    <xdr:to>
      <xdr:col>12</xdr:col>
      <xdr:colOff>285750</xdr:colOff>
      <xdr:row>35</xdr:row>
      <xdr:rowOff>76200</xdr:rowOff>
    </xdr:to>
    <xdr:pic>
      <xdr:nvPicPr>
        <xdr:cNvPr id="2152" name="Picture 1" descr="plan 2 metre-Mode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227631850" y="7867650"/>
          <a:ext cx="2657475" cy="2124075"/>
        </a:xfrm>
        <a:prstGeom prst="rect">
          <a:avLst/>
        </a:prstGeom>
        <a:noFill/>
      </xdr:spPr>
    </xdr:pic>
    <xdr:clientData/>
  </xdr:twoCellAnchor>
  <xdr:twoCellAnchor>
    <xdr:from>
      <xdr:col>8</xdr:col>
      <xdr:colOff>542925</xdr:colOff>
      <xdr:row>39</xdr:row>
      <xdr:rowOff>276225</xdr:rowOff>
    </xdr:from>
    <xdr:to>
      <xdr:col>12</xdr:col>
      <xdr:colOff>161925</xdr:colOff>
      <xdr:row>46</xdr:row>
      <xdr:rowOff>171450</xdr:rowOff>
    </xdr:to>
    <xdr:pic>
      <xdr:nvPicPr>
        <xdr:cNvPr id="2148" name="Picture 3" descr="plan 2 metre-ModEGWel.jpg22222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227755675" y="11334750"/>
          <a:ext cx="2362200" cy="1895475"/>
        </a:xfrm>
        <a:prstGeom prst="rect">
          <a:avLst/>
        </a:prstGeom>
        <a:noFill/>
      </xdr:spPr>
    </xdr:pic>
    <xdr:clientData/>
  </xdr:twoCellAnchor>
  <xdr:twoCellAnchor>
    <xdr:from>
      <xdr:col>8</xdr:col>
      <xdr:colOff>495300</xdr:colOff>
      <xdr:row>49</xdr:row>
      <xdr:rowOff>276225</xdr:rowOff>
    </xdr:from>
    <xdr:to>
      <xdr:col>12</xdr:col>
      <xdr:colOff>295275</xdr:colOff>
      <xdr:row>57</xdr:row>
      <xdr:rowOff>28575</xdr:rowOff>
    </xdr:to>
    <xdr:pic>
      <xdr:nvPicPr>
        <xdr:cNvPr id="2144" name="Picture 4" descr="plan4444 metre-Model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227622325" y="14192250"/>
          <a:ext cx="2543175" cy="20383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61</xdr:row>
      <xdr:rowOff>0</xdr:rowOff>
    </xdr:from>
    <xdr:to>
      <xdr:col>5</xdr:col>
      <xdr:colOff>104775</xdr:colOff>
      <xdr:row>62</xdr:row>
      <xdr:rowOff>9525</xdr:rowOff>
    </xdr:to>
    <xdr:pic>
      <xdr:nvPicPr>
        <xdr:cNvPr id="2138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232613425" y="17459325"/>
          <a:ext cx="104775" cy="2095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62</xdr:row>
      <xdr:rowOff>0</xdr:rowOff>
    </xdr:from>
    <xdr:to>
      <xdr:col>5</xdr:col>
      <xdr:colOff>104775</xdr:colOff>
      <xdr:row>63</xdr:row>
      <xdr:rowOff>9525</xdr:rowOff>
    </xdr:to>
    <xdr:pic>
      <xdr:nvPicPr>
        <xdr:cNvPr id="2137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232613425" y="17659350"/>
          <a:ext cx="104775" cy="2095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63</xdr:row>
      <xdr:rowOff>0</xdr:rowOff>
    </xdr:from>
    <xdr:to>
      <xdr:col>5</xdr:col>
      <xdr:colOff>104775</xdr:colOff>
      <xdr:row>64</xdr:row>
      <xdr:rowOff>9525</xdr:rowOff>
    </xdr:to>
    <xdr:pic>
      <xdr:nvPicPr>
        <xdr:cNvPr id="2136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232613425" y="17859375"/>
          <a:ext cx="104775" cy="2095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64</xdr:row>
      <xdr:rowOff>0</xdr:rowOff>
    </xdr:from>
    <xdr:to>
      <xdr:col>5</xdr:col>
      <xdr:colOff>104775</xdr:colOff>
      <xdr:row>65</xdr:row>
      <xdr:rowOff>9525</xdr:rowOff>
    </xdr:to>
    <xdr:pic>
      <xdr:nvPicPr>
        <xdr:cNvPr id="2135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232613425" y="18059400"/>
          <a:ext cx="104775" cy="2095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65</xdr:row>
      <xdr:rowOff>0</xdr:rowOff>
    </xdr:from>
    <xdr:to>
      <xdr:col>5</xdr:col>
      <xdr:colOff>104775</xdr:colOff>
      <xdr:row>66</xdr:row>
      <xdr:rowOff>9525</xdr:rowOff>
    </xdr:to>
    <xdr:pic>
      <xdr:nvPicPr>
        <xdr:cNvPr id="2134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232613425" y="18259425"/>
          <a:ext cx="104775" cy="2095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66</xdr:row>
      <xdr:rowOff>0</xdr:rowOff>
    </xdr:from>
    <xdr:to>
      <xdr:col>5</xdr:col>
      <xdr:colOff>104775</xdr:colOff>
      <xdr:row>67</xdr:row>
      <xdr:rowOff>9525</xdr:rowOff>
    </xdr:to>
    <xdr:pic>
      <xdr:nvPicPr>
        <xdr:cNvPr id="2133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232613425" y="18459450"/>
          <a:ext cx="104775" cy="209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447675</xdr:colOff>
      <xdr:row>31</xdr:row>
      <xdr:rowOff>171450</xdr:rowOff>
    </xdr:from>
    <xdr:to>
      <xdr:col>8</xdr:col>
      <xdr:colOff>0</xdr:colOff>
      <xdr:row>35</xdr:row>
      <xdr:rowOff>38100</xdr:rowOff>
    </xdr:to>
    <xdr:pic>
      <xdr:nvPicPr>
        <xdr:cNvPr id="2165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230717950" y="8943975"/>
          <a:ext cx="4981575" cy="962025"/>
        </a:xfrm>
        <a:prstGeom prst="rect">
          <a:avLst/>
        </a:prstGeom>
        <a:solidFill>
          <a:schemeClr val="accent2"/>
        </a:solidFill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495300</xdr:colOff>
      <xdr:row>41</xdr:row>
      <xdr:rowOff>104775</xdr:rowOff>
    </xdr:from>
    <xdr:to>
      <xdr:col>8</xdr:col>
      <xdr:colOff>0</xdr:colOff>
      <xdr:row>44</xdr:row>
      <xdr:rowOff>180975</xdr:rowOff>
    </xdr:to>
    <xdr:pic>
      <xdr:nvPicPr>
        <xdr:cNvPr id="2166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230698900" y="11687175"/>
          <a:ext cx="4953000" cy="838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47625</xdr:colOff>
      <xdr:row>51</xdr:row>
      <xdr:rowOff>180975</xdr:rowOff>
    </xdr:from>
    <xdr:to>
      <xdr:col>8</xdr:col>
      <xdr:colOff>0</xdr:colOff>
      <xdr:row>54</xdr:row>
      <xdr:rowOff>171450</xdr:rowOff>
    </xdr:to>
    <xdr:pic>
      <xdr:nvPicPr>
        <xdr:cNvPr id="2167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230698900" y="14525625"/>
          <a:ext cx="5400675" cy="800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581025</xdr:colOff>
      <xdr:row>58</xdr:row>
      <xdr:rowOff>238125</xdr:rowOff>
    </xdr:from>
    <xdr:to>
      <xdr:col>4</xdr:col>
      <xdr:colOff>28575</xdr:colOff>
      <xdr:row>59</xdr:row>
      <xdr:rowOff>219075</xdr:rowOff>
    </xdr:to>
    <xdr:pic>
      <xdr:nvPicPr>
        <xdr:cNvPr id="2168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233375425" y="16440150"/>
          <a:ext cx="133350" cy="266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</xdr:row>
      <xdr:rowOff>123825</xdr:rowOff>
    </xdr:from>
    <xdr:to>
      <xdr:col>10</xdr:col>
      <xdr:colOff>323850</xdr:colOff>
      <xdr:row>31</xdr:row>
      <xdr:rowOff>66675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8965350" y="485775"/>
          <a:ext cx="6762750" cy="5191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13</xdr:col>
      <xdr:colOff>0</xdr:colOff>
      <xdr:row>29</xdr:row>
      <xdr:rowOff>142875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7231800" y="542925"/>
          <a:ext cx="6858000" cy="4848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76200</xdr:colOff>
      <xdr:row>29</xdr:row>
      <xdr:rowOff>123825</xdr:rowOff>
    </xdr:from>
    <xdr:to>
      <xdr:col>13</xdr:col>
      <xdr:colOff>28575</xdr:colOff>
      <xdr:row>51</xdr:row>
      <xdr:rowOff>28575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79733025" y="5648325"/>
          <a:ext cx="6048375" cy="4095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12</xdr:col>
      <xdr:colOff>561975</xdr:colOff>
      <xdr:row>23</xdr:row>
      <xdr:rowOff>19050</xdr:rowOff>
    </xdr:to>
    <xdr:pic>
      <xdr:nvPicPr>
        <xdr:cNvPr id="41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7355625" y="361950"/>
          <a:ext cx="6734175" cy="3819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12</xdr:col>
      <xdr:colOff>352425</xdr:colOff>
      <xdr:row>36</xdr:row>
      <xdr:rowOff>57150</xdr:rowOff>
    </xdr:to>
    <xdr:pic>
      <xdr:nvPicPr>
        <xdr:cNvPr id="41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27565175" y="4705350"/>
          <a:ext cx="6524625" cy="1866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11</xdr:col>
      <xdr:colOff>161925</xdr:colOff>
      <xdr:row>49</xdr:row>
      <xdr:rowOff>114300</xdr:rowOff>
    </xdr:to>
    <xdr:pic>
      <xdr:nvPicPr>
        <xdr:cNvPr id="4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228441475" y="7239000"/>
          <a:ext cx="5648325" cy="1743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8"/>
  <sheetViews>
    <sheetView rightToLeft="1" zoomScaleNormal="100" workbookViewId="0">
      <selection activeCell="O15" sqref="O15"/>
    </sheetView>
  </sheetViews>
  <sheetFormatPr defaultRowHeight="15"/>
  <cols>
    <col min="1" max="1" width="15.42578125" customWidth="1"/>
    <col min="2" max="2" width="4.140625" customWidth="1"/>
    <col min="3" max="3" width="5" customWidth="1"/>
    <col min="4" max="4" width="6.140625" customWidth="1"/>
    <col min="5" max="5" width="10.140625" style="1" customWidth="1"/>
    <col min="6" max="6" width="18.85546875" customWidth="1"/>
    <col min="7" max="7" width="9.42578125" customWidth="1"/>
    <col min="9" max="9" width="22.42578125" customWidth="1"/>
    <col min="11" max="11" width="21" customWidth="1"/>
  </cols>
  <sheetData>
    <row r="1" spans="1:14" ht="33.75" customHeight="1">
      <c r="A1" t="s">
        <v>8</v>
      </c>
      <c r="B1" s="10" t="s">
        <v>3</v>
      </c>
      <c r="C1" s="10" t="s">
        <v>4</v>
      </c>
      <c r="D1" s="10" t="s">
        <v>5</v>
      </c>
      <c r="E1" s="9" t="s">
        <v>13</v>
      </c>
      <c r="F1" s="139" t="s">
        <v>7</v>
      </c>
      <c r="G1" s="4" t="s">
        <v>6</v>
      </c>
      <c r="I1" s="73" t="s">
        <v>122</v>
      </c>
    </row>
    <row r="2" spans="1:14">
      <c r="A2" s="6" t="s">
        <v>0</v>
      </c>
      <c r="B2" s="11">
        <v>1.6</v>
      </c>
      <c r="C2" s="11">
        <v>1.5</v>
      </c>
      <c r="D2" s="11">
        <v>0.6</v>
      </c>
      <c r="E2" s="1">
        <f t="shared" ref="E2:E9" si="0">B2*C2*D2</f>
        <v>1.4400000000000002</v>
      </c>
      <c r="F2" s="2">
        <f>E2*4</f>
        <v>5.7600000000000007</v>
      </c>
      <c r="G2" s="5">
        <f>SUM(E3,F2,E4,E5,E6,E7,E8,E9,F11,E12:E21,E23:E29)</f>
        <v>45.247999999999998</v>
      </c>
    </row>
    <row r="3" spans="1:14">
      <c r="A3" s="8" t="s">
        <v>9</v>
      </c>
      <c r="B3" s="11">
        <v>1.6</v>
      </c>
      <c r="C3" s="11">
        <v>1.6</v>
      </c>
      <c r="D3" s="11">
        <v>0.6</v>
      </c>
      <c r="E3" s="3">
        <f t="shared" si="0"/>
        <v>1.5360000000000003</v>
      </c>
      <c r="H3" s="51"/>
      <c r="I3" s="51"/>
      <c r="J3" s="51"/>
      <c r="K3" s="51"/>
      <c r="L3" s="51"/>
      <c r="M3" s="51"/>
      <c r="N3" s="51"/>
    </row>
    <row r="4" spans="1:14">
      <c r="A4" s="8" t="s">
        <v>10</v>
      </c>
      <c r="B4" s="11">
        <v>1.8</v>
      </c>
      <c r="C4" s="11">
        <v>1.8</v>
      </c>
      <c r="D4" s="11">
        <v>0.6</v>
      </c>
      <c r="E4" s="3">
        <f t="shared" si="0"/>
        <v>1.944</v>
      </c>
      <c r="H4" s="51"/>
      <c r="I4" s="51" t="s">
        <v>155</v>
      </c>
      <c r="J4" s="51"/>
      <c r="K4" s="87" t="s">
        <v>156</v>
      </c>
      <c r="L4" s="51"/>
      <c r="M4" s="51"/>
      <c r="N4" s="51"/>
    </row>
    <row r="5" spans="1:14">
      <c r="A5" s="8" t="s">
        <v>12</v>
      </c>
      <c r="B5" s="11">
        <v>4.5999999999999996</v>
      </c>
      <c r="C5" s="11">
        <v>2.4</v>
      </c>
      <c r="D5" s="11">
        <v>0.7</v>
      </c>
      <c r="E5" s="3">
        <f t="shared" si="0"/>
        <v>7.7279999999999989</v>
      </c>
      <c r="H5" s="51"/>
      <c r="I5" s="51">
        <v>10500</v>
      </c>
      <c r="J5" s="51"/>
      <c r="K5" s="87">
        <f>I5*G2</f>
        <v>475104</v>
      </c>
      <c r="L5" s="51"/>
      <c r="M5" s="51"/>
      <c r="N5" s="51"/>
    </row>
    <row r="6" spans="1:14">
      <c r="B6" s="11">
        <v>2</v>
      </c>
      <c r="C6" s="11">
        <v>1.7</v>
      </c>
      <c r="D6" s="11">
        <v>0.6</v>
      </c>
      <c r="E6" s="1">
        <f t="shared" si="0"/>
        <v>2.04</v>
      </c>
      <c r="H6" s="51"/>
      <c r="I6" s="51"/>
      <c r="J6" s="51"/>
      <c r="K6" s="51"/>
      <c r="L6" s="51"/>
      <c r="M6" s="51"/>
      <c r="N6" s="51"/>
    </row>
    <row r="7" spans="1:14">
      <c r="B7" s="11">
        <v>2.2000000000000002</v>
      </c>
      <c r="C7" s="11">
        <v>1.9</v>
      </c>
      <c r="D7" s="11">
        <v>0.6</v>
      </c>
      <c r="E7" s="3">
        <f t="shared" si="0"/>
        <v>2.5079999999999996</v>
      </c>
      <c r="H7" s="51"/>
      <c r="I7" s="51"/>
      <c r="J7" s="51"/>
      <c r="K7" s="51"/>
      <c r="L7" s="51"/>
      <c r="M7" s="51"/>
      <c r="N7" s="51"/>
    </row>
    <row r="8" spans="1:14">
      <c r="B8" s="11">
        <v>3.6</v>
      </c>
      <c r="C8" s="11">
        <v>2.2000000000000002</v>
      </c>
      <c r="D8" s="11">
        <v>0.7</v>
      </c>
      <c r="E8" s="3">
        <f t="shared" si="0"/>
        <v>5.5440000000000005</v>
      </c>
      <c r="H8" s="51"/>
      <c r="I8" s="51"/>
      <c r="J8" s="51"/>
      <c r="K8" s="51"/>
      <c r="L8" s="51"/>
      <c r="M8" s="51"/>
      <c r="N8" s="51"/>
    </row>
    <row r="9" spans="1:14">
      <c r="B9" s="11">
        <v>3.6</v>
      </c>
      <c r="C9" s="11">
        <v>1.7</v>
      </c>
      <c r="D9" s="11">
        <v>0.7</v>
      </c>
      <c r="E9" s="3">
        <f t="shared" si="0"/>
        <v>4.2839999999999998</v>
      </c>
      <c r="H9" s="51"/>
      <c r="I9" s="51"/>
      <c r="J9" s="51"/>
      <c r="K9" s="51"/>
      <c r="L9" s="51"/>
      <c r="M9" s="51"/>
      <c r="N9" s="51"/>
    </row>
    <row r="10" spans="1:14">
      <c r="A10" s="6" t="s">
        <v>1</v>
      </c>
      <c r="B10" s="12"/>
      <c r="C10" s="12"/>
      <c r="D10" s="12"/>
      <c r="E10" s="12"/>
      <c r="H10" s="51"/>
      <c r="I10" s="51"/>
      <c r="J10" s="51"/>
      <c r="K10" s="51"/>
      <c r="L10" s="51"/>
      <c r="M10" s="51"/>
      <c r="N10" s="51"/>
    </row>
    <row r="11" spans="1:14">
      <c r="A11" s="8" t="s">
        <v>11</v>
      </c>
      <c r="B11" s="11">
        <v>1.8</v>
      </c>
      <c r="C11" s="11">
        <v>0.5</v>
      </c>
      <c r="D11" s="11">
        <v>0.5</v>
      </c>
      <c r="E11" s="3">
        <f t="shared" ref="E11:E29" si="1">B11*C11*D11</f>
        <v>0.45</v>
      </c>
      <c r="F11">
        <f>E11*2</f>
        <v>0.9</v>
      </c>
      <c r="H11" s="51"/>
      <c r="I11" s="51"/>
      <c r="J11" s="51"/>
      <c r="K11" s="51"/>
      <c r="L11" s="51"/>
      <c r="M11" s="51"/>
      <c r="N11" s="51"/>
    </row>
    <row r="12" spans="1:14">
      <c r="A12" s="8" t="s">
        <v>12</v>
      </c>
      <c r="B12" s="11">
        <v>1.7</v>
      </c>
      <c r="C12" s="11">
        <v>0.6</v>
      </c>
      <c r="D12" s="11">
        <v>0.5</v>
      </c>
      <c r="E12" s="3">
        <f t="shared" si="1"/>
        <v>0.51</v>
      </c>
      <c r="H12" s="51"/>
      <c r="I12" s="51"/>
      <c r="J12" s="51"/>
      <c r="K12" s="51"/>
      <c r="L12" s="51"/>
      <c r="M12" s="51"/>
      <c r="N12" s="51"/>
    </row>
    <row r="13" spans="1:14">
      <c r="B13" s="11">
        <v>3.1</v>
      </c>
      <c r="C13" s="11">
        <v>0.5</v>
      </c>
      <c r="D13" s="11">
        <v>0.5</v>
      </c>
      <c r="E13" s="3">
        <f t="shared" si="1"/>
        <v>0.77500000000000002</v>
      </c>
      <c r="H13" s="51"/>
      <c r="I13" s="51"/>
      <c r="J13" s="51"/>
      <c r="K13" s="51"/>
      <c r="L13" s="51"/>
      <c r="M13" s="51"/>
      <c r="N13" s="51"/>
    </row>
    <row r="14" spans="1:14">
      <c r="B14" s="11">
        <v>3</v>
      </c>
      <c r="C14" s="11">
        <v>0.6</v>
      </c>
      <c r="D14" s="11">
        <v>0.5</v>
      </c>
      <c r="E14" s="3">
        <f t="shared" si="1"/>
        <v>0.89999999999999991</v>
      </c>
    </row>
    <row r="15" spans="1:14">
      <c r="B15" s="11">
        <v>3.3</v>
      </c>
      <c r="C15" s="11">
        <v>0.5</v>
      </c>
      <c r="D15" s="11">
        <v>0.5</v>
      </c>
      <c r="E15" s="3">
        <f t="shared" si="1"/>
        <v>0.82499999999999996</v>
      </c>
    </row>
    <row r="16" spans="1:14">
      <c r="B16" s="11">
        <v>4.0999999999999996</v>
      </c>
      <c r="C16" s="11">
        <v>0.5</v>
      </c>
      <c r="D16" s="11">
        <v>0.5</v>
      </c>
      <c r="E16" s="3">
        <f t="shared" si="1"/>
        <v>1.0249999999999999</v>
      </c>
    </row>
    <row r="17" spans="1:5">
      <c r="B17" s="11">
        <v>4.2300000000000004</v>
      </c>
      <c r="C17" s="11">
        <v>0.6</v>
      </c>
      <c r="D17" s="11">
        <v>0.5</v>
      </c>
      <c r="E17" s="3">
        <f t="shared" si="1"/>
        <v>1.2690000000000001</v>
      </c>
    </row>
    <row r="18" spans="1:5">
      <c r="B18" s="11">
        <v>4.3</v>
      </c>
      <c r="C18" s="11">
        <v>0.5</v>
      </c>
      <c r="D18" s="11">
        <v>0.5</v>
      </c>
      <c r="E18" s="3">
        <f t="shared" si="1"/>
        <v>1.075</v>
      </c>
    </row>
    <row r="19" spans="1:5">
      <c r="B19" s="11">
        <v>1.6</v>
      </c>
      <c r="C19" s="11">
        <v>0.5</v>
      </c>
      <c r="D19" s="11">
        <v>0.5</v>
      </c>
      <c r="E19" s="3">
        <f t="shared" si="1"/>
        <v>0.4</v>
      </c>
    </row>
    <row r="20" spans="1:5">
      <c r="B20" s="11">
        <v>2.2999999999999998</v>
      </c>
      <c r="C20" s="11">
        <v>0.6</v>
      </c>
      <c r="D20" s="11">
        <v>0.5</v>
      </c>
      <c r="E20" s="3">
        <f t="shared" si="1"/>
        <v>0.69</v>
      </c>
    </row>
    <row r="21" spans="1:5">
      <c r="B21" s="11">
        <v>2.2999999999999998</v>
      </c>
      <c r="C21" s="11">
        <v>0.5</v>
      </c>
      <c r="D21" s="11">
        <v>0.5</v>
      </c>
      <c r="E21" s="3">
        <f t="shared" si="1"/>
        <v>0.57499999999999996</v>
      </c>
    </row>
    <row r="22" spans="1:5">
      <c r="A22" s="7" t="s">
        <v>2</v>
      </c>
      <c r="B22" s="12"/>
      <c r="C22" s="12"/>
      <c r="D22" s="12"/>
      <c r="E22" s="12"/>
    </row>
    <row r="23" spans="1:5">
      <c r="B23" s="11">
        <v>1.3</v>
      </c>
      <c r="C23" s="11">
        <v>0.8</v>
      </c>
      <c r="D23" s="11">
        <v>0.5</v>
      </c>
      <c r="E23" s="3">
        <f t="shared" si="1"/>
        <v>0.52</v>
      </c>
    </row>
    <row r="24" spans="1:5">
      <c r="B24" s="11">
        <v>2</v>
      </c>
      <c r="C24" s="11">
        <v>0.8</v>
      </c>
      <c r="D24" s="11">
        <v>0.5</v>
      </c>
      <c r="E24" s="3">
        <f t="shared" si="1"/>
        <v>0.8</v>
      </c>
    </row>
    <row r="25" spans="1:5">
      <c r="B25" s="11">
        <v>1.2</v>
      </c>
      <c r="C25" s="11">
        <v>0.8</v>
      </c>
      <c r="D25" s="11">
        <v>0.5</v>
      </c>
      <c r="E25" s="3">
        <f t="shared" si="1"/>
        <v>0.48</v>
      </c>
    </row>
    <row r="26" spans="1:5">
      <c r="B26" s="11">
        <v>1.9</v>
      </c>
      <c r="C26" s="11">
        <v>0.8</v>
      </c>
      <c r="D26" s="11">
        <v>0.5</v>
      </c>
      <c r="E26" s="3">
        <f t="shared" si="1"/>
        <v>0.76</v>
      </c>
    </row>
    <row r="27" spans="1:5">
      <c r="B27" s="11">
        <v>1.4</v>
      </c>
      <c r="C27" s="11">
        <v>0.8</v>
      </c>
      <c r="D27" s="11">
        <v>0.5</v>
      </c>
      <c r="E27" s="3">
        <f t="shared" si="1"/>
        <v>0.55999999999999994</v>
      </c>
    </row>
    <row r="28" spans="1:5">
      <c r="B28" s="11">
        <v>2.2000000000000002</v>
      </c>
      <c r="C28" s="11">
        <v>0.8</v>
      </c>
      <c r="D28" s="11">
        <v>0.5</v>
      </c>
      <c r="E28" s="3">
        <f t="shared" si="1"/>
        <v>0.88000000000000012</v>
      </c>
    </row>
    <row r="29" spans="1:5">
      <c r="B29" s="11">
        <v>2.4</v>
      </c>
      <c r="C29" s="11">
        <v>0.8</v>
      </c>
      <c r="D29" s="11">
        <v>0.5</v>
      </c>
      <c r="E29" s="3">
        <f t="shared" si="1"/>
        <v>0.96</v>
      </c>
    </row>
    <row r="30" spans="1:5">
      <c r="E30" s="125"/>
    </row>
    <row r="31" spans="1:5">
      <c r="E31" s="125"/>
    </row>
    <row r="32" spans="1:5">
      <c r="E32" s="125"/>
    </row>
    <row r="33" spans="5:5">
      <c r="E33" s="125"/>
    </row>
    <row r="34" spans="5:5">
      <c r="E34" s="125"/>
    </row>
    <row r="35" spans="5:5">
      <c r="E35" s="125"/>
    </row>
    <row r="36" spans="5:5">
      <c r="E36" s="125"/>
    </row>
    <row r="37" spans="5:5">
      <c r="E37" s="125"/>
    </row>
    <row r="38" spans="5:5">
      <c r="E38" s="125"/>
    </row>
    <row r="39" spans="5:5">
      <c r="E39" s="125"/>
    </row>
    <row r="40" spans="5:5">
      <c r="E40" s="125"/>
    </row>
    <row r="41" spans="5:5">
      <c r="E41" s="125"/>
    </row>
    <row r="42" spans="5:5">
      <c r="E42" s="125"/>
    </row>
    <row r="43" spans="5:5">
      <c r="E43" s="125"/>
    </row>
    <row r="44" spans="5:5">
      <c r="E44" s="125"/>
    </row>
    <row r="45" spans="5:5">
      <c r="E45" s="125"/>
    </row>
    <row r="46" spans="5:5">
      <c r="E46" s="125"/>
    </row>
    <row r="47" spans="5:5">
      <c r="E47" s="125"/>
    </row>
    <row r="48" spans="5:5">
      <c r="E48" s="125"/>
    </row>
    <row r="49" spans="5:5">
      <c r="E49" s="125"/>
    </row>
    <row r="50" spans="5:5">
      <c r="E50" s="125"/>
    </row>
    <row r="51" spans="5:5">
      <c r="E51" s="125"/>
    </row>
    <row r="52" spans="5:5">
      <c r="E52" s="125"/>
    </row>
    <row r="53" spans="5:5">
      <c r="E53" s="125"/>
    </row>
    <row r="54" spans="5:5">
      <c r="E54" s="125"/>
    </row>
    <row r="55" spans="5:5">
      <c r="E55" s="125"/>
    </row>
    <row r="56" spans="5:5">
      <c r="E56" s="125"/>
    </row>
    <row r="57" spans="5:5">
      <c r="E57" s="125"/>
    </row>
    <row r="58" spans="5:5">
      <c r="E58" s="125"/>
    </row>
    <row r="59" spans="5:5">
      <c r="E59" s="125"/>
    </row>
    <row r="60" spans="5:5">
      <c r="E60" s="125"/>
    </row>
    <row r="61" spans="5:5">
      <c r="E61" s="125"/>
    </row>
    <row r="62" spans="5:5">
      <c r="E62" s="125"/>
    </row>
    <row r="63" spans="5:5">
      <c r="E63" s="125"/>
    </row>
    <row r="64" spans="5:5">
      <c r="E64" s="125"/>
    </row>
    <row r="65" spans="5:5">
      <c r="E65" s="125"/>
    </row>
    <row r="66" spans="5:5">
      <c r="E66" s="125"/>
    </row>
    <row r="67" spans="5:5">
      <c r="E67" s="125"/>
    </row>
    <row r="68" spans="5:5">
      <c r="E68" s="125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7"/>
  <sheetViews>
    <sheetView rightToLeft="1" workbookViewId="0">
      <selection activeCell="F8" sqref="F8"/>
    </sheetView>
  </sheetViews>
  <sheetFormatPr defaultRowHeight="15"/>
  <cols>
    <col min="1" max="1" width="22.5703125" customWidth="1"/>
    <col min="6" max="6" width="19.85546875" customWidth="1"/>
    <col min="9" max="9" width="12" customWidth="1"/>
    <col min="11" max="11" width="27" customWidth="1"/>
  </cols>
  <sheetData>
    <row r="1" spans="1:11" ht="33.75" customHeight="1">
      <c r="A1" s="2" t="s">
        <v>8</v>
      </c>
      <c r="B1" s="44" t="s">
        <v>3</v>
      </c>
      <c r="C1" s="44" t="s">
        <v>4</v>
      </c>
      <c r="D1" s="44" t="s">
        <v>5</v>
      </c>
      <c r="E1" s="52" t="s">
        <v>13</v>
      </c>
      <c r="F1" s="139" t="s">
        <v>164</v>
      </c>
      <c r="G1" s="26" t="s">
        <v>52</v>
      </c>
      <c r="K1" s="76" t="s">
        <v>125</v>
      </c>
    </row>
    <row r="2" spans="1:11" ht="15.75">
      <c r="A2" s="124" t="s">
        <v>0</v>
      </c>
      <c r="B2" s="53">
        <v>1.6</v>
      </c>
      <c r="C2" s="53">
        <v>1.5</v>
      </c>
      <c r="D2" s="53">
        <v>0.1</v>
      </c>
      <c r="E2" s="3">
        <f t="shared" ref="E2:E27" si="0">B2*C2*D2</f>
        <v>0.24000000000000005</v>
      </c>
      <c r="F2" s="2">
        <f>E2*4</f>
        <v>0.96000000000000019</v>
      </c>
      <c r="G2" s="5">
        <f>SUM(F2,E3:E9,F10,E11:E20,E21:E27)</f>
        <v>7.6228000000000016</v>
      </c>
    </row>
    <row r="3" spans="1:11">
      <c r="B3" s="53">
        <v>1.6</v>
      </c>
      <c r="C3" s="53">
        <v>1.6</v>
      </c>
      <c r="D3" s="53">
        <v>0.1</v>
      </c>
      <c r="E3" s="3">
        <f t="shared" si="0"/>
        <v>0.25600000000000006</v>
      </c>
    </row>
    <row r="4" spans="1:11">
      <c r="B4" s="53">
        <v>1.8</v>
      </c>
      <c r="C4" s="53">
        <v>1.8</v>
      </c>
      <c r="D4" s="53">
        <v>0.1</v>
      </c>
      <c r="E4" s="3">
        <f t="shared" si="0"/>
        <v>0.32400000000000007</v>
      </c>
    </row>
    <row r="5" spans="1:11">
      <c r="B5" s="53">
        <v>4.5999999999999996</v>
      </c>
      <c r="C5" s="53">
        <v>2.4</v>
      </c>
      <c r="D5" s="53">
        <v>0.1</v>
      </c>
      <c r="E5" s="3">
        <f t="shared" si="0"/>
        <v>1.1039999999999999</v>
      </c>
    </row>
    <row r="6" spans="1:11">
      <c r="B6" s="53">
        <v>2</v>
      </c>
      <c r="C6" s="53">
        <v>1.7</v>
      </c>
      <c r="D6" s="53">
        <v>0.1</v>
      </c>
      <c r="E6" s="3">
        <f t="shared" si="0"/>
        <v>0.34</v>
      </c>
    </row>
    <row r="7" spans="1:11">
      <c r="B7" s="53">
        <v>2.2000000000000002</v>
      </c>
      <c r="C7" s="53">
        <v>1.9</v>
      </c>
      <c r="D7" s="53">
        <v>0.1</v>
      </c>
      <c r="E7" s="3">
        <f t="shared" si="0"/>
        <v>0.41799999999999998</v>
      </c>
    </row>
    <row r="8" spans="1:11">
      <c r="B8" s="53">
        <v>3.6</v>
      </c>
      <c r="C8" s="53">
        <v>2.2000000000000002</v>
      </c>
      <c r="D8" s="53">
        <v>0.1</v>
      </c>
      <c r="E8" s="3">
        <f t="shared" si="0"/>
        <v>0.79200000000000015</v>
      </c>
      <c r="H8" s="51"/>
      <c r="I8" s="51" t="s">
        <v>155</v>
      </c>
      <c r="J8" s="51"/>
      <c r="K8" s="87" t="s">
        <v>156</v>
      </c>
    </row>
    <row r="9" spans="1:11">
      <c r="B9" s="53">
        <v>3.6</v>
      </c>
      <c r="C9" s="53">
        <v>1.8</v>
      </c>
      <c r="D9" s="53">
        <v>0.1</v>
      </c>
      <c r="E9" s="3">
        <f t="shared" si="0"/>
        <v>0.64800000000000013</v>
      </c>
      <c r="H9" s="51"/>
      <c r="I9" s="51">
        <v>309500</v>
      </c>
      <c r="J9" s="51"/>
      <c r="K9" s="87">
        <f>I9*G2</f>
        <v>2359256.6000000006</v>
      </c>
    </row>
    <row r="10" spans="1:11" ht="15.75">
      <c r="A10" s="124" t="s">
        <v>1</v>
      </c>
      <c r="B10" s="53">
        <v>1.8</v>
      </c>
      <c r="C10" s="53">
        <v>0.5</v>
      </c>
      <c r="D10" s="53">
        <v>0.1</v>
      </c>
      <c r="E10" s="3">
        <f t="shared" si="0"/>
        <v>9.0000000000000011E-2</v>
      </c>
      <c r="F10" s="5">
        <f>E10*2</f>
        <v>0.18000000000000002</v>
      </c>
      <c r="H10" s="51"/>
      <c r="I10" s="51"/>
      <c r="J10" s="51"/>
      <c r="K10" s="51"/>
    </row>
    <row r="11" spans="1:11">
      <c r="B11" s="53">
        <v>1.7</v>
      </c>
      <c r="C11" s="53">
        <v>0.6</v>
      </c>
      <c r="D11" s="53">
        <v>0.1</v>
      </c>
      <c r="E11" s="3">
        <f t="shared" si="0"/>
        <v>0.10200000000000001</v>
      </c>
      <c r="H11" s="51"/>
      <c r="I11" s="51"/>
      <c r="J11" s="51"/>
      <c r="K11" s="51"/>
    </row>
    <row r="12" spans="1:11">
      <c r="B12" s="53">
        <v>3.1</v>
      </c>
      <c r="C12" s="53">
        <v>0.5</v>
      </c>
      <c r="D12" s="53">
        <v>0.1</v>
      </c>
      <c r="E12" s="3">
        <f t="shared" si="0"/>
        <v>0.15500000000000003</v>
      </c>
      <c r="H12" s="51"/>
      <c r="I12" s="51"/>
      <c r="J12" s="51"/>
      <c r="K12" s="51"/>
    </row>
    <row r="13" spans="1:11">
      <c r="B13" s="53">
        <v>3</v>
      </c>
      <c r="C13" s="53">
        <v>0.6</v>
      </c>
      <c r="D13" s="53">
        <v>0.1</v>
      </c>
      <c r="E13" s="3">
        <f t="shared" si="0"/>
        <v>0.18</v>
      </c>
      <c r="H13" s="51"/>
      <c r="I13" s="51"/>
      <c r="J13" s="51"/>
      <c r="K13" s="51"/>
    </row>
    <row r="14" spans="1:11">
      <c r="B14" s="53">
        <v>3.3</v>
      </c>
      <c r="C14" s="53">
        <v>0.5</v>
      </c>
      <c r="D14" s="53">
        <v>0.1</v>
      </c>
      <c r="E14" s="3">
        <f t="shared" si="0"/>
        <v>0.16500000000000001</v>
      </c>
      <c r="H14" s="51"/>
      <c r="I14" s="51"/>
      <c r="J14" s="51"/>
      <c r="K14" s="51"/>
    </row>
    <row r="15" spans="1:11">
      <c r="B15" s="53">
        <v>4.0999999999999996</v>
      </c>
      <c r="C15" s="53">
        <v>0.5</v>
      </c>
      <c r="D15" s="53">
        <v>0.1</v>
      </c>
      <c r="E15" s="3">
        <f t="shared" si="0"/>
        <v>0.20499999999999999</v>
      </c>
    </row>
    <row r="16" spans="1:11">
      <c r="B16" s="53">
        <v>4.2300000000000004</v>
      </c>
      <c r="C16" s="53">
        <v>0.6</v>
      </c>
      <c r="D16" s="53">
        <v>0.1</v>
      </c>
      <c r="E16" s="3">
        <f t="shared" si="0"/>
        <v>0.25380000000000003</v>
      </c>
    </row>
    <row r="17" spans="1:5">
      <c r="B17" s="53">
        <v>4.3</v>
      </c>
      <c r="C17" s="53">
        <v>0.5</v>
      </c>
      <c r="D17" s="53">
        <v>0.1</v>
      </c>
      <c r="E17" s="3">
        <f t="shared" si="0"/>
        <v>0.215</v>
      </c>
    </row>
    <row r="18" spans="1:5">
      <c r="B18" s="53">
        <v>1.6</v>
      </c>
      <c r="C18" s="53">
        <v>0.5</v>
      </c>
      <c r="D18" s="53">
        <v>0.1</v>
      </c>
      <c r="E18" s="3">
        <f t="shared" si="0"/>
        <v>8.0000000000000016E-2</v>
      </c>
    </row>
    <row r="19" spans="1:5">
      <c r="B19" s="53">
        <v>2.2999999999999998</v>
      </c>
      <c r="C19" s="53">
        <v>0.6</v>
      </c>
      <c r="D19" s="53">
        <v>0.1</v>
      </c>
      <c r="E19" s="3">
        <f t="shared" si="0"/>
        <v>0.13799999999999998</v>
      </c>
    </row>
    <row r="20" spans="1:5">
      <c r="B20" s="53">
        <v>2.2999999999999998</v>
      </c>
      <c r="C20" s="53">
        <v>0.5</v>
      </c>
      <c r="D20" s="53">
        <v>0.1</v>
      </c>
      <c r="E20" s="3">
        <f t="shared" si="0"/>
        <v>0.11499999999999999</v>
      </c>
    </row>
    <row r="21" spans="1:5" ht="15.75">
      <c r="A21" s="124" t="s">
        <v>2</v>
      </c>
      <c r="B21" s="53">
        <v>1.3</v>
      </c>
      <c r="C21" s="53">
        <v>0.8</v>
      </c>
      <c r="D21" s="53">
        <v>0.1</v>
      </c>
      <c r="E21" s="3">
        <f t="shared" si="0"/>
        <v>0.10400000000000001</v>
      </c>
    </row>
    <row r="22" spans="1:5">
      <c r="B22" s="53">
        <v>2</v>
      </c>
      <c r="C22" s="53">
        <v>0.8</v>
      </c>
      <c r="D22" s="53">
        <v>0.1</v>
      </c>
      <c r="E22" s="3">
        <f t="shared" si="0"/>
        <v>0.16000000000000003</v>
      </c>
    </row>
    <row r="23" spans="1:5">
      <c r="B23" s="53">
        <v>1.2</v>
      </c>
      <c r="C23" s="53">
        <v>0.8</v>
      </c>
      <c r="D23" s="53">
        <v>0.1</v>
      </c>
      <c r="E23" s="3">
        <f t="shared" si="0"/>
        <v>9.6000000000000002E-2</v>
      </c>
    </row>
    <row r="24" spans="1:5">
      <c r="B24" s="53">
        <v>1.9</v>
      </c>
      <c r="C24" s="53">
        <v>0.8</v>
      </c>
      <c r="D24" s="53">
        <v>0.1</v>
      </c>
      <c r="E24" s="3">
        <f t="shared" si="0"/>
        <v>0.15200000000000002</v>
      </c>
    </row>
    <row r="25" spans="1:5">
      <c r="B25" s="53">
        <v>1.4</v>
      </c>
      <c r="C25" s="53">
        <v>0.8</v>
      </c>
      <c r="D25" s="53">
        <v>0.1</v>
      </c>
      <c r="E25" s="3">
        <f t="shared" si="0"/>
        <v>0.11199999999999999</v>
      </c>
    </row>
    <row r="26" spans="1:5">
      <c r="B26" s="53">
        <v>2.2000000000000002</v>
      </c>
      <c r="C26" s="53">
        <v>0.8</v>
      </c>
      <c r="D26" s="53">
        <v>0.1</v>
      </c>
      <c r="E26" s="3">
        <f t="shared" si="0"/>
        <v>0.17600000000000005</v>
      </c>
    </row>
    <row r="27" spans="1:5">
      <c r="B27" s="53">
        <v>2.4</v>
      </c>
      <c r="C27" s="53">
        <v>0.8</v>
      </c>
      <c r="D27" s="53">
        <v>0.1</v>
      </c>
      <c r="E27" s="3">
        <f t="shared" si="0"/>
        <v>0.192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55"/>
  <sheetViews>
    <sheetView rightToLeft="1" workbookViewId="0">
      <selection activeCell="K25" sqref="K25"/>
    </sheetView>
  </sheetViews>
  <sheetFormatPr defaultRowHeight="15"/>
  <cols>
    <col min="1" max="1" width="11" customWidth="1"/>
    <col min="11" max="11" width="12.140625" customWidth="1"/>
    <col min="13" max="13" width="11.42578125" customWidth="1"/>
    <col min="15" max="15" width="20.7109375" customWidth="1"/>
  </cols>
  <sheetData>
    <row r="1" spans="1:16">
      <c r="B1" s="1" t="s">
        <v>53</v>
      </c>
      <c r="C1" s="1" t="s">
        <v>54</v>
      </c>
      <c r="D1" s="1" t="s">
        <v>55</v>
      </c>
      <c r="G1" s="1" t="s">
        <v>53</v>
      </c>
      <c r="H1" s="1" t="s">
        <v>54</v>
      </c>
      <c r="I1" s="1" t="s">
        <v>55</v>
      </c>
      <c r="L1" s="1" t="s">
        <v>53</v>
      </c>
      <c r="M1" s="1" t="s">
        <v>54</v>
      </c>
      <c r="N1" s="1" t="s">
        <v>55</v>
      </c>
      <c r="O1" s="22" t="s">
        <v>8</v>
      </c>
      <c r="P1" s="22"/>
    </row>
    <row r="2" spans="1:16">
      <c r="A2" s="1" t="s">
        <v>41</v>
      </c>
      <c r="F2" s="1" t="s">
        <v>42</v>
      </c>
      <c r="K2" s="1" t="s">
        <v>44</v>
      </c>
      <c r="O2" s="22" t="s">
        <v>56</v>
      </c>
      <c r="P2" s="22"/>
    </row>
    <row r="3" spans="1:16">
      <c r="A3" s="54" t="s">
        <v>57</v>
      </c>
      <c r="B3" s="55">
        <f>SUM(A4:A15)</f>
        <v>4360</v>
      </c>
      <c r="C3">
        <v>15.8</v>
      </c>
      <c r="D3" s="56">
        <f>C3*B3*0.01</f>
        <v>688.88</v>
      </c>
      <c r="F3" s="54" t="s">
        <v>57</v>
      </c>
      <c r="G3" s="57">
        <f>SUM(F4:F18)</f>
        <v>5180</v>
      </c>
      <c r="H3">
        <v>15.8</v>
      </c>
      <c r="I3" s="56">
        <f>H3*G3*0.01</f>
        <v>818.44</v>
      </c>
      <c r="K3" s="54" t="s">
        <v>57</v>
      </c>
      <c r="L3" s="57">
        <f>SUM(K4:K10)</f>
        <v>1750</v>
      </c>
      <c r="M3">
        <v>15.8</v>
      </c>
      <c r="N3" s="56">
        <f>M3*L3*0.01</f>
        <v>276.5</v>
      </c>
      <c r="O3" s="22" t="s">
        <v>58</v>
      </c>
      <c r="P3" s="22"/>
    </row>
    <row r="4" spans="1:16">
      <c r="A4" s="51">
        <v>730</v>
      </c>
      <c r="F4" s="51">
        <v>330</v>
      </c>
      <c r="K4" s="51">
        <v>240</v>
      </c>
      <c r="O4" s="58" t="s">
        <v>59</v>
      </c>
      <c r="P4" s="22">
        <v>20.399999999999999</v>
      </c>
    </row>
    <row r="5" spans="1:16">
      <c r="A5" s="51">
        <v>240</v>
      </c>
      <c r="F5" s="51">
        <v>330</v>
      </c>
      <c r="K5" s="51">
        <v>410</v>
      </c>
      <c r="O5" s="58" t="s">
        <v>60</v>
      </c>
      <c r="P5" s="22">
        <v>18.7</v>
      </c>
    </row>
    <row r="6" spans="1:16">
      <c r="A6" s="51">
        <v>320</v>
      </c>
      <c r="F6" s="51">
        <v>400</v>
      </c>
      <c r="K6" s="51">
        <v>410</v>
      </c>
      <c r="O6" s="58" t="s">
        <v>57</v>
      </c>
      <c r="P6" s="22">
        <v>15.8</v>
      </c>
    </row>
    <row r="7" spans="1:16">
      <c r="A7" s="51">
        <v>320</v>
      </c>
      <c r="F7" s="51">
        <v>320</v>
      </c>
      <c r="K7" s="51">
        <v>240</v>
      </c>
      <c r="O7" s="58" t="s">
        <v>61</v>
      </c>
      <c r="P7" s="22">
        <v>12.9</v>
      </c>
    </row>
    <row r="8" spans="1:16">
      <c r="A8" s="51">
        <v>320</v>
      </c>
      <c r="F8" s="51">
        <v>320</v>
      </c>
      <c r="K8" s="51">
        <v>240</v>
      </c>
      <c r="O8" s="58"/>
      <c r="P8" s="22"/>
    </row>
    <row r="9" spans="1:16">
      <c r="A9" s="51">
        <v>490</v>
      </c>
      <c r="F9" s="51">
        <v>320</v>
      </c>
      <c r="K9" s="51">
        <v>110</v>
      </c>
      <c r="O9" s="58" t="s">
        <v>62</v>
      </c>
      <c r="P9" s="22">
        <v>31.6</v>
      </c>
    </row>
    <row r="10" spans="1:16">
      <c r="A10" s="51">
        <v>240</v>
      </c>
      <c r="F10" s="51">
        <v>490</v>
      </c>
      <c r="K10" s="51">
        <v>100</v>
      </c>
      <c r="O10" s="58"/>
      <c r="P10" s="22"/>
    </row>
    <row r="11" spans="1:16">
      <c r="A11" s="51">
        <v>490</v>
      </c>
      <c r="F11" s="51">
        <v>490</v>
      </c>
      <c r="K11" s="51"/>
      <c r="O11" s="58" t="s">
        <v>63</v>
      </c>
      <c r="P11" s="22">
        <v>14</v>
      </c>
    </row>
    <row r="12" spans="1:16">
      <c r="A12" s="51">
        <v>490</v>
      </c>
      <c r="F12" s="51">
        <v>490</v>
      </c>
      <c r="K12" s="51"/>
      <c r="O12" s="58" t="s">
        <v>64</v>
      </c>
      <c r="P12" s="22">
        <v>28</v>
      </c>
    </row>
    <row r="13" spans="1:16">
      <c r="A13" s="51">
        <v>240</v>
      </c>
      <c r="F13" s="51">
        <v>240</v>
      </c>
      <c r="K13" s="51"/>
    </row>
    <row r="14" spans="1:16">
      <c r="A14" s="51">
        <v>240</v>
      </c>
      <c r="F14" s="51">
        <v>240</v>
      </c>
      <c r="K14" s="51"/>
    </row>
    <row r="15" spans="1:16">
      <c r="A15" s="51">
        <v>240</v>
      </c>
      <c r="F15" s="51">
        <v>240</v>
      </c>
      <c r="J15" s="59"/>
      <c r="K15" s="60" t="s">
        <v>65</v>
      </c>
      <c r="L15" s="59"/>
      <c r="M15" s="59"/>
      <c r="N15" s="59"/>
    </row>
    <row r="16" spans="1:16">
      <c r="A16" s="51"/>
      <c r="F16" s="51">
        <v>240</v>
      </c>
      <c r="J16" s="59"/>
      <c r="K16" s="61"/>
      <c r="L16" s="59"/>
      <c r="M16" s="59"/>
      <c r="N16" s="59"/>
    </row>
    <row r="17" spans="1:14">
      <c r="A17" s="54" t="s">
        <v>60</v>
      </c>
      <c r="B17" s="55">
        <f>SUM(A18:A29)</f>
        <v>3230</v>
      </c>
      <c r="C17">
        <v>18.7</v>
      </c>
      <c r="D17" s="56">
        <f t="shared" ref="D17:D49" si="0">C17*B17*0.01</f>
        <v>604.01</v>
      </c>
      <c r="F17" s="51">
        <v>240</v>
      </c>
      <c r="J17" s="59"/>
      <c r="K17" s="62" t="s">
        <v>66</v>
      </c>
      <c r="L17" s="1" t="s">
        <v>67</v>
      </c>
      <c r="M17" s="1" t="s">
        <v>27</v>
      </c>
      <c r="N17" s="26"/>
    </row>
    <row r="18" spans="1:14">
      <c r="A18" s="51">
        <v>330</v>
      </c>
      <c r="F18" s="51">
        <v>490</v>
      </c>
      <c r="J18" s="59"/>
      <c r="K18" s="63" t="s">
        <v>59</v>
      </c>
      <c r="L18" s="64">
        <f>SUM(B31,G31)*0.01</f>
        <v>8</v>
      </c>
      <c r="M18">
        <v>22.4</v>
      </c>
      <c r="N18" s="28">
        <f>M18*L18</f>
        <v>179.2</v>
      </c>
    </row>
    <row r="19" spans="1:14">
      <c r="A19" s="51">
        <v>400</v>
      </c>
      <c r="F19" s="51"/>
      <c r="J19" s="59"/>
      <c r="K19" s="63" t="s">
        <v>60</v>
      </c>
      <c r="L19" s="64">
        <f>SUM(B17,G20)*0.01</f>
        <v>52.1</v>
      </c>
      <c r="M19">
        <v>18.7</v>
      </c>
      <c r="N19" s="65">
        <f>M19*L19</f>
        <v>974.27</v>
      </c>
    </row>
    <row r="20" spans="1:14">
      <c r="A20" s="51">
        <v>70</v>
      </c>
      <c r="F20" s="54" t="s">
        <v>60</v>
      </c>
      <c r="G20" s="57">
        <f>SUM(F21:F29)</f>
        <v>1980</v>
      </c>
      <c r="H20">
        <v>18.7</v>
      </c>
      <c r="I20" s="56">
        <f t="shared" ref="I20:I50" si="1">H20*G20*0.01</f>
        <v>370.26</v>
      </c>
      <c r="J20" s="59"/>
      <c r="K20" s="63" t="s">
        <v>57</v>
      </c>
      <c r="L20" s="64">
        <f>SUM(B3,G3,L3)*0.01</f>
        <v>112.9</v>
      </c>
      <c r="M20">
        <v>15.8</v>
      </c>
      <c r="N20" s="28">
        <f>M20*L20</f>
        <v>1783.8200000000002</v>
      </c>
    </row>
    <row r="21" spans="1:14">
      <c r="A21" s="51">
        <v>70</v>
      </c>
      <c r="F21" s="51">
        <v>70</v>
      </c>
      <c r="J21" s="59"/>
      <c r="K21" s="63" t="s">
        <v>61</v>
      </c>
      <c r="L21" s="64">
        <f>SUM(B49,G50)*0.01</f>
        <v>30</v>
      </c>
      <c r="M21">
        <v>12.9</v>
      </c>
      <c r="N21" s="28">
        <f>M21*L21</f>
        <v>387</v>
      </c>
    </row>
    <row r="22" spans="1:14">
      <c r="A22" s="51">
        <v>70</v>
      </c>
      <c r="F22" s="51">
        <v>70</v>
      </c>
      <c r="J22" s="59"/>
      <c r="K22" s="50"/>
      <c r="L22" s="66"/>
      <c r="N22" s="28"/>
    </row>
    <row r="23" spans="1:14">
      <c r="A23" s="51">
        <v>490</v>
      </c>
      <c r="F23" s="51">
        <v>70</v>
      </c>
      <c r="J23" s="59"/>
      <c r="K23" s="63" t="s">
        <v>62</v>
      </c>
      <c r="L23" s="64">
        <f>SUM(B34,G34)*0.01</f>
        <v>9.9</v>
      </c>
      <c r="M23">
        <v>31.6</v>
      </c>
      <c r="N23" s="65">
        <f>M23*L23</f>
        <v>312.84000000000003</v>
      </c>
    </row>
    <row r="24" spans="1:14">
      <c r="A24" s="51">
        <v>490</v>
      </c>
      <c r="F24" s="51">
        <v>400</v>
      </c>
      <c r="J24" s="59"/>
      <c r="K24" s="50"/>
      <c r="L24" s="66"/>
      <c r="N24" s="28"/>
    </row>
    <row r="25" spans="1:14">
      <c r="A25" s="51">
        <v>620</v>
      </c>
      <c r="F25" s="51">
        <v>620</v>
      </c>
      <c r="J25" s="59"/>
      <c r="K25" s="63" t="s">
        <v>63</v>
      </c>
      <c r="L25" s="64">
        <f>SUM(B43,G37)*0.01</f>
        <v>35.9</v>
      </c>
      <c r="M25">
        <v>14</v>
      </c>
      <c r="N25" s="65">
        <f>M25*L25</f>
        <v>502.59999999999997</v>
      </c>
    </row>
    <row r="26" spans="1:14">
      <c r="A26" s="51">
        <v>240</v>
      </c>
      <c r="F26" s="51">
        <v>290</v>
      </c>
      <c r="J26" s="59"/>
      <c r="K26" s="63" t="s">
        <v>64</v>
      </c>
      <c r="L26" s="64">
        <f>SUM(B38,G44)*0.01</f>
        <v>29.3</v>
      </c>
      <c r="M26">
        <v>28</v>
      </c>
      <c r="N26" s="65">
        <f>M26*L26</f>
        <v>820.4</v>
      </c>
    </row>
    <row r="27" spans="1:14">
      <c r="A27" s="51">
        <v>230</v>
      </c>
      <c r="F27" s="51">
        <v>240</v>
      </c>
    </row>
    <row r="28" spans="1:14">
      <c r="A28" s="51">
        <v>110</v>
      </c>
      <c r="F28" s="51">
        <v>110</v>
      </c>
    </row>
    <row r="29" spans="1:14">
      <c r="A29" s="51">
        <v>110</v>
      </c>
      <c r="F29" s="51">
        <v>110</v>
      </c>
    </row>
    <row r="31" spans="1:14">
      <c r="A31" s="27" t="s">
        <v>59</v>
      </c>
      <c r="B31" s="57">
        <f>SUM(A32)</f>
        <v>400</v>
      </c>
      <c r="C31">
        <v>20.399999999999999</v>
      </c>
      <c r="D31" s="56">
        <f t="shared" si="0"/>
        <v>81.599999999999994</v>
      </c>
      <c r="F31" s="27" t="s">
        <v>59</v>
      </c>
      <c r="G31" s="57">
        <f>SUM(F32)</f>
        <v>400</v>
      </c>
      <c r="H31">
        <v>20.399999999999999</v>
      </c>
      <c r="I31" s="56">
        <f t="shared" si="1"/>
        <v>81.599999999999994</v>
      </c>
    </row>
    <row r="32" spans="1:14">
      <c r="A32" s="51">
        <v>400</v>
      </c>
      <c r="F32" s="51">
        <v>400</v>
      </c>
    </row>
    <row r="34" spans="1:9">
      <c r="A34" s="27" t="s">
        <v>62</v>
      </c>
      <c r="B34" s="57">
        <f>SUM(A35:A36)</f>
        <v>660</v>
      </c>
      <c r="C34">
        <v>31.6</v>
      </c>
      <c r="D34" s="56">
        <f t="shared" si="0"/>
        <v>208.56</v>
      </c>
      <c r="F34" s="27" t="s">
        <v>62</v>
      </c>
      <c r="G34" s="57">
        <f>SUM(F35)</f>
        <v>330</v>
      </c>
      <c r="H34">
        <v>31.6</v>
      </c>
      <c r="I34" s="56">
        <f t="shared" si="1"/>
        <v>104.28</v>
      </c>
    </row>
    <row r="35" spans="1:9">
      <c r="A35">
        <v>330</v>
      </c>
      <c r="F35">
        <v>330</v>
      </c>
    </row>
    <row r="36" spans="1:9">
      <c r="A36">
        <v>330</v>
      </c>
    </row>
    <row r="37" spans="1:9">
      <c r="F37" s="27" t="s">
        <v>63</v>
      </c>
      <c r="G37" s="57">
        <f>SUM(F38:F40)</f>
        <v>1650</v>
      </c>
      <c r="H37">
        <v>14</v>
      </c>
      <c r="I37" s="56">
        <f t="shared" si="1"/>
        <v>231</v>
      </c>
    </row>
    <row r="38" spans="1:9">
      <c r="A38" s="27" t="s">
        <v>64</v>
      </c>
      <c r="B38" s="57">
        <f>SUM(A39:A41)</f>
        <v>1300</v>
      </c>
      <c r="C38">
        <v>28</v>
      </c>
      <c r="D38" s="56">
        <f t="shared" si="0"/>
        <v>364</v>
      </c>
      <c r="F38">
        <v>410</v>
      </c>
    </row>
    <row r="39" spans="1:9">
      <c r="A39">
        <v>400</v>
      </c>
      <c r="F39">
        <v>620</v>
      </c>
    </row>
    <row r="40" spans="1:9">
      <c r="A40">
        <v>490</v>
      </c>
      <c r="F40">
        <v>620</v>
      </c>
    </row>
    <row r="41" spans="1:9">
      <c r="A41">
        <v>410</v>
      </c>
    </row>
    <row r="43" spans="1:9">
      <c r="A43" s="27" t="s">
        <v>63</v>
      </c>
      <c r="B43" s="57">
        <f>SUM(A44:A47)</f>
        <v>1940</v>
      </c>
      <c r="C43">
        <v>14</v>
      </c>
      <c r="D43" s="56">
        <f t="shared" si="0"/>
        <v>271.60000000000002</v>
      </c>
    </row>
    <row r="44" spans="1:9">
      <c r="A44">
        <v>620</v>
      </c>
      <c r="F44" s="27" t="s">
        <v>64</v>
      </c>
      <c r="G44" s="57">
        <f>SUM(F45:F48)</f>
        <v>1630</v>
      </c>
      <c r="H44">
        <v>28</v>
      </c>
      <c r="I44" s="56">
        <f t="shared" si="1"/>
        <v>456.40000000000003</v>
      </c>
    </row>
    <row r="45" spans="1:9">
      <c r="A45">
        <v>620</v>
      </c>
      <c r="F45">
        <v>330</v>
      </c>
    </row>
    <row r="46" spans="1:9">
      <c r="A46">
        <v>290</v>
      </c>
      <c r="F46">
        <v>400</v>
      </c>
    </row>
    <row r="47" spans="1:9">
      <c r="A47">
        <v>410</v>
      </c>
      <c r="F47">
        <v>490</v>
      </c>
    </row>
    <row r="48" spans="1:9">
      <c r="F48">
        <v>410</v>
      </c>
    </row>
    <row r="49" spans="1:9">
      <c r="A49" s="27" t="s">
        <v>61</v>
      </c>
      <c r="B49" s="57">
        <f>SUM(A50:A54)</f>
        <v>1500</v>
      </c>
      <c r="C49">
        <v>12.9</v>
      </c>
      <c r="D49" s="56">
        <f t="shared" si="0"/>
        <v>193.5</v>
      </c>
    </row>
    <row r="50" spans="1:9">
      <c r="A50">
        <v>300</v>
      </c>
      <c r="F50" s="27" t="s">
        <v>61</v>
      </c>
      <c r="G50" s="57">
        <f>SUM(F51:F55)</f>
        <v>1500</v>
      </c>
      <c r="H50">
        <v>12.9</v>
      </c>
      <c r="I50" s="56">
        <f t="shared" si="1"/>
        <v>193.5</v>
      </c>
    </row>
    <row r="51" spans="1:9">
      <c r="A51">
        <v>300</v>
      </c>
      <c r="F51">
        <v>300</v>
      </c>
    </row>
    <row r="52" spans="1:9">
      <c r="A52">
        <v>300</v>
      </c>
      <c r="F52">
        <v>300</v>
      </c>
    </row>
    <row r="53" spans="1:9">
      <c r="A53">
        <v>300</v>
      </c>
      <c r="F53">
        <v>300</v>
      </c>
    </row>
    <row r="54" spans="1:9">
      <c r="A54">
        <v>300</v>
      </c>
      <c r="F54">
        <v>300</v>
      </c>
    </row>
    <row r="55" spans="1:9">
      <c r="F55">
        <v>300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121"/>
  <sheetViews>
    <sheetView rightToLeft="1" workbookViewId="0">
      <selection activeCell="L10" sqref="L10"/>
    </sheetView>
  </sheetViews>
  <sheetFormatPr defaultRowHeight="15"/>
  <sheetData>
    <row r="1" spans="1:17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1:17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1:17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</row>
    <row r="7" spans="1:17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</row>
    <row r="9" spans="1:17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</row>
    <row r="10" spans="1:17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</row>
    <row r="11" spans="1:17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</row>
    <row r="12" spans="1:17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</row>
    <row r="13" spans="1:17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</row>
    <row r="14" spans="1:17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</row>
    <row r="15" spans="1:17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</row>
    <row r="16" spans="1:17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</row>
    <row r="17" spans="1:17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</row>
    <row r="18" spans="1:17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</row>
    <row r="20" spans="1:17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</row>
    <row r="21" spans="1:17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</row>
    <row r="22" spans="1:17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</row>
    <row r="23" spans="1:17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</row>
    <row r="24" spans="1:17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</row>
    <row r="25" spans="1:17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</row>
    <row r="26" spans="1:17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</row>
    <row r="27" spans="1:17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</row>
    <row r="28" spans="1:17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</row>
    <row r="29" spans="1:17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</row>
    <row r="30" spans="1:17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</row>
    <row r="31" spans="1:17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</row>
    <row r="32" spans="1:17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</row>
    <row r="33" spans="1:17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</row>
    <row r="34" spans="1:17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</row>
    <row r="35" spans="1:17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</row>
    <row r="36" spans="1:17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</row>
    <row r="37" spans="1:17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</row>
    <row r="38" spans="1:17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</row>
    <row r="39" spans="1:17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</row>
    <row r="40" spans="1:17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</row>
    <row r="41" spans="1:17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</row>
    <row r="42" spans="1:17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</row>
    <row r="43" spans="1:17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</row>
    <row r="44" spans="1:17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</row>
    <row r="45" spans="1:17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</row>
    <row r="46" spans="1:17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</row>
    <row r="47" spans="1:17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</row>
    <row r="48" spans="1:17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</row>
    <row r="49" spans="1:17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</row>
    <row r="50" spans="1:17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</row>
    <row r="51" spans="1:17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</row>
    <row r="52" spans="1:17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</row>
    <row r="53" spans="1:17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</row>
    <row r="54" spans="1:17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</row>
    <row r="55" spans="1:17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</row>
    <row r="56" spans="1:17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</row>
    <row r="57" spans="1:17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</row>
    <row r="58" spans="1:17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</row>
    <row r="59" spans="1:17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</row>
    <row r="60" spans="1:17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</row>
    <row r="61" spans="1:17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</row>
    <row r="62" spans="1:17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</row>
    <row r="63" spans="1:17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</row>
    <row r="64" spans="1:17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</row>
    <row r="65" spans="1:17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</row>
    <row r="66" spans="1:17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</row>
    <row r="67" spans="1:17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</row>
    <row r="68" spans="1:17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</row>
    <row r="69" spans="1:17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</row>
    <row r="70" spans="1:17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</row>
    <row r="71" spans="1:17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</row>
    <row r="72" spans="1:17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</row>
    <row r="73" spans="1:17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</row>
    <row r="74" spans="1:17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</row>
    <row r="75" spans="1:17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</row>
    <row r="76" spans="1:17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</row>
    <row r="77" spans="1:17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</row>
    <row r="78" spans="1:17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</row>
    <row r="79" spans="1:17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</row>
    <row r="80" spans="1:17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</row>
    <row r="81" spans="1:17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</row>
    <row r="82" spans="1:17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</row>
    <row r="83" spans="1:17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</row>
    <row r="84" spans="1:17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</row>
    <row r="85" spans="1:17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</row>
    <row r="86" spans="1:17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</row>
    <row r="87" spans="1:17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</row>
    <row r="88" spans="1:17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</row>
    <row r="89" spans="1:17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</row>
    <row r="90" spans="1:17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</row>
    <row r="91" spans="1:17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</row>
    <row r="92" spans="1:17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</row>
    <row r="93" spans="1:17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</row>
    <row r="94" spans="1:17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</row>
    <row r="95" spans="1:17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</row>
    <row r="96" spans="1:17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</row>
    <row r="97" spans="1:17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</row>
    <row r="98" spans="1:17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</row>
    <row r="99" spans="1:17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</row>
    <row r="100" spans="1:17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</row>
    <row r="101" spans="1:17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</row>
    <row r="102" spans="1:17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</row>
    <row r="103" spans="1:17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</row>
    <row r="104" spans="1:17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</row>
    <row r="105" spans="1:17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</row>
    <row r="106" spans="1:17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</row>
    <row r="107" spans="1:17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</row>
    <row r="108" spans="1:17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</row>
    <row r="109" spans="1:17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</row>
    <row r="110" spans="1:17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</row>
    <row r="111" spans="1:17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</row>
    <row r="112" spans="1:17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</row>
    <row r="113" spans="1:17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</row>
    <row r="114" spans="1:17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</row>
    <row r="115" spans="1:17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</row>
    <row r="116" spans="1:17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</row>
    <row r="117" spans="1:17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</row>
    <row r="118" spans="1:17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</row>
    <row r="119" spans="1:17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</row>
    <row r="120" spans="1:17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</row>
    <row r="121" spans="1:17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56"/>
  <sheetViews>
    <sheetView rightToLeft="1" topLeftCell="B1" workbookViewId="0">
      <selection activeCell="R6" sqref="R6"/>
    </sheetView>
  </sheetViews>
  <sheetFormatPr defaultRowHeight="15"/>
  <cols>
    <col min="1" max="1" width="28.5703125" customWidth="1"/>
    <col min="2" max="2" width="5.85546875" customWidth="1"/>
    <col min="3" max="3" width="4.85546875" customWidth="1"/>
    <col min="4" max="4" width="6.5703125" customWidth="1"/>
    <col min="5" max="5" width="12.5703125" customWidth="1"/>
    <col min="6" max="7" width="23.5703125" customWidth="1"/>
    <col min="8" max="8" width="5.85546875" customWidth="1"/>
    <col min="9" max="9" width="13.28515625" customWidth="1"/>
    <col min="10" max="10" width="10.42578125" customWidth="1"/>
    <col min="11" max="11" width="13.85546875" customWidth="1"/>
    <col min="12" max="12" width="0.28515625" hidden="1" customWidth="1"/>
    <col min="13" max="13" width="6.5703125" customWidth="1"/>
  </cols>
  <sheetData>
    <row r="1" spans="1:12" ht="35.25" customHeight="1">
      <c r="A1" s="76" t="s">
        <v>68</v>
      </c>
    </row>
    <row r="2" spans="1:12">
      <c r="A2" s="44" t="s">
        <v>69</v>
      </c>
      <c r="B2" s="1" t="s">
        <v>3</v>
      </c>
      <c r="C2" s="1" t="s">
        <v>5</v>
      </c>
      <c r="D2" s="1" t="s">
        <v>70</v>
      </c>
      <c r="E2" s="1" t="s">
        <v>55</v>
      </c>
      <c r="F2" s="1" t="s">
        <v>165</v>
      </c>
      <c r="G2" s="1"/>
      <c r="H2" s="67"/>
      <c r="I2" s="41"/>
      <c r="J2" s="96"/>
      <c r="K2" s="98"/>
      <c r="L2" s="94"/>
    </row>
    <row r="3" spans="1:12">
      <c r="A3" s="28" t="s">
        <v>71</v>
      </c>
      <c r="B3" s="28"/>
      <c r="C3" s="28"/>
      <c r="D3" s="28"/>
      <c r="E3" s="28"/>
      <c r="F3" s="28"/>
      <c r="G3" s="28"/>
      <c r="I3" s="90" t="s">
        <v>157</v>
      </c>
      <c r="J3" s="97" t="s">
        <v>28</v>
      </c>
      <c r="K3" s="99" t="s">
        <v>158</v>
      </c>
      <c r="L3" s="95"/>
    </row>
    <row r="4" spans="1:12">
      <c r="A4" t="s">
        <v>72</v>
      </c>
      <c r="B4">
        <v>10.8</v>
      </c>
      <c r="C4">
        <v>3.64</v>
      </c>
      <c r="D4">
        <v>0.22</v>
      </c>
      <c r="E4" s="5">
        <f t="shared" ref="E4:E10" si="0">D4*C4*B4</f>
        <v>8.6486400000000021</v>
      </c>
      <c r="F4" s="5">
        <f>E4*2</f>
        <v>17.297280000000004</v>
      </c>
      <c r="G4" s="69">
        <f>SUM(F4,E5,E6,F7,E8,E9,E10)</f>
        <v>29.557088000000004</v>
      </c>
      <c r="H4" s="51"/>
      <c r="I4" s="127">
        <v>110201</v>
      </c>
      <c r="J4" s="128">
        <v>595000</v>
      </c>
      <c r="K4" s="126">
        <f>J4*(G18+2*G41)</f>
        <v>4798080</v>
      </c>
      <c r="L4" s="95"/>
    </row>
    <row r="5" spans="1:12">
      <c r="A5" t="s">
        <v>73</v>
      </c>
      <c r="B5">
        <v>3.6</v>
      </c>
      <c r="C5">
        <v>3.64</v>
      </c>
      <c r="D5">
        <v>0.22</v>
      </c>
      <c r="E5" s="5">
        <f t="shared" si="0"/>
        <v>2.8828800000000001</v>
      </c>
      <c r="H5" s="51"/>
      <c r="I5" s="90"/>
      <c r="J5" s="91"/>
      <c r="K5" s="99"/>
      <c r="L5" s="95"/>
    </row>
    <row r="6" spans="1:12">
      <c r="A6" t="s">
        <v>74</v>
      </c>
      <c r="B6">
        <v>1.6</v>
      </c>
      <c r="C6">
        <v>3.64</v>
      </c>
      <c r="D6">
        <v>0.22</v>
      </c>
      <c r="E6" s="5">
        <f t="shared" si="0"/>
        <v>1.2812800000000002</v>
      </c>
      <c r="H6" s="51"/>
      <c r="I6" s="90"/>
      <c r="J6" s="91"/>
      <c r="K6" s="99"/>
      <c r="L6" s="95"/>
    </row>
    <row r="7" spans="1:12">
      <c r="A7" t="s">
        <v>75</v>
      </c>
      <c r="B7">
        <v>1.92</v>
      </c>
      <c r="C7">
        <v>2.94</v>
      </c>
      <c r="D7">
        <v>0.22</v>
      </c>
      <c r="E7" s="5">
        <f t="shared" si="0"/>
        <v>1.2418560000000001</v>
      </c>
      <c r="F7" s="5">
        <f>E7*2</f>
        <v>2.4837120000000001</v>
      </c>
      <c r="H7" s="51"/>
      <c r="I7" s="127">
        <v>110205</v>
      </c>
      <c r="J7" s="128">
        <v>130500</v>
      </c>
      <c r="K7" s="126">
        <f>J7*(G4+2*G25)</f>
        <v>12267553.320000002</v>
      </c>
      <c r="L7" s="95"/>
    </row>
    <row r="8" spans="1:12">
      <c r="A8" t="s">
        <v>76</v>
      </c>
      <c r="B8">
        <v>4.5199999999999996</v>
      </c>
      <c r="C8">
        <v>2.94</v>
      </c>
      <c r="D8">
        <v>0.22</v>
      </c>
      <c r="E8" s="5">
        <f t="shared" si="0"/>
        <v>2.9235359999999999</v>
      </c>
      <c r="H8" s="51"/>
      <c r="I8" s="90"/>
      <c r="J8" s="91"/>
      <c r="K8" s="99"/>
      <c r="L8" s="95"/>
    </row>
    <row r="9" spans="1:12">
      <c r="A9" t="s">
        <v>77</v>
      </c>
      <c r="B9">
        <v>1.2</v>
      </c>
      <c r="C9">
        <v>2.94</v>
      </c>
      <c r="D9">
        <v>0.22</v>
      </c>
      <c r="E9" s="5">
        <f t="shared" si="0"/>
        <v>0.77616000000000007</v>
      </c>
      <c r="H9" s="51"/>
      <c r="I9" s="90"/>
      <c r="J9" s="91"/>
      <c r="K9" s="99"/>
      <c r="L9" s="95"/>
    </row>
    <row r="10" spans="1:12">
      <c r="A10" t="s">
        <v>78</v>
      </c>
      <c r="B10">
        <v>4.0999999999999996</v>
      </c>
      <c r="C10">
        <v>2.12</v>
      </c>
      <c r="D10">
        <v>0.22</v>
      </c>
      <c r="E10" s="5">
        <f t="shared" si="0"/>
        <v>1.9122399999999999</v>
      </c>
      <c r="H10" s="51"/>
      <c r="I10" s="127">
        <v>110208</v>
      </c>
      <c r="J10" s="128">
        <v>66600</v>
      </c>
      <c r="K10" s="126">
        <f>J10*(G12+2*G33+G46)</f>
        <v>1864308.7583999999</v>
      </c>
      <c r="L10" s="95"/>
    </row>
    <row r="11" spans="1:12">
      <c r="A11" s="28" t="s">
        <v>79</v>
      </c>
      <c r="B11" s="28"/>
      <c r="C11" s="28"/>
      <c r="D11" s="28"/>
      <c r="E11" s="28"/>
      <c r="F11" s="28"/>
      <c r="G11" s="28"/>
      <c r="H11" s="51"/>
      <c r="I11" s="90"/>
      <c r="J11" s="91"/>
      <c r="K11" s="99"/>
      <c r="L11" s="95"/>
    </row>
    <row r="12" spans="1:12">
      <c r="A12" t="s">
        <v>80</v>
      </c>
      <c r="B12">
        <v>6.1</v>
      </c>
      <c r="C12">
        <v>2.94</v>
      </c>
      <c r="D12">
        <v>0.11</v>
      </c>
      <c r="E12" s="5">
        <f>D12*C12*B12</f>
        <v>1.9727399999999999</v>
      </c>
      <c r="G12" s="69">
        <f>SUM(E12:E16)</f>
        <v>7.8936000000000011</v>
      </c>
      <c r="H12" s="51"/>
      <c r="I12" s="51"/>
      <c r="J12" s="51"/>
      <c r="K12" s="51"/>
      <c r="L12" s="51"/>
    </row>
    <row r="13" spans="1:12">
      <c r="A13" t="s">
        <v>81</v>
      </c>
      <c r="B13">
        <v>11.4</v>
      </c>
      <c r="C13">
        <v>2.94</v>
      </c>
      <c r="D13">
        <v>0.11</v>
      </c>
      <c r="E13" s="5">
        <f>D13*C13*B13</f>
        <v>3.6867600000000005</v>
      </c>
      <c r="H13" s="51"/>
      <c r="I13" s="51"/>
      <c r="J13" s="51"/>
      <c r="K13" s="51"/>
      <c r="L13" s="51"/>
    </row>
    <row r="14" spans="1:12">
      <c r="A14" t="s">
        <v>82</v>
      </c>
      <c r="B14">
        <v>6.1</v>
      </c>
      <c r="C14">
        <v>2.5</v>
      </c>
      <c r="D14">
        <v>0.11</v>
      </c>
      <c r="E14" s="5">
        <f>D14*C14*B14</f>
        <v>1.6775</v>
      </c>
      <c r="H14" s="51"/>
      <c r="I14" s="51"/>
      <c r="J14" s="51"/>
      <c r="K14" s="51"/>
      <c r="L14" s="51"/>
    </row>
    <row r="15" spans="1:12">
      <c r="A15" t="s">
        <v>83</v>
      </c>
      <c r="B15">
        <v>1</v>
      </c>
      <c r="C15">
        <v>2.94</v>
      </c>
      <c r="D15">
        <v>0.11</v>
      </c>
      <c r="E15" s="5">
        <f>D15*C15*B15</f>
        <v>0.32340000000000002</v>
      </c>
      <c r="H15" s="51"/>
      <c r="I15" s="51"/>
      <c r="J15" s="51"/>
      <c r="K15" s="51"/>
      <c r="L15" s="51"/>
    </row>
    <row r="16" spans="1:12">
      <c r="A16" t="s">
        <v>84</v>
      </c>
      <c r="B16">
        <v>1</v>
      </c>
      <c r="C16">
        <v>2.12</v>
      </c>
      <c r="D16">
        <v>0.11</v>
      </c>
      <c r="E16" s="5">
        <f>D16*C16*B16</f>
        <v>0.23320000000000002</v>
      </c>
      <c r="H16" s="51"/>
      <c r="I16" s="51"/>
      <c r="J16" s="51"/>
      <c r="K16" s="87" t="s">
        <v>156</v>
      </c>
      <c r="L16" s="51"/>
    </row>
    <row r="17" spans="1:12">
      <c r="A17" s="28" t="s">
        <v>85</v>
      </c>
      <c r="B17" s="28"/>
      <c r="C17" s="28"/>
      <c r="D17" s="28"/>
      <c r="E17" s="28"/>
      <c r="F17" s="28"/>
      <c r="G17" s="28"/>
      <c r="H17" s="51"/>
      <c r="I17" s="51"/>
      <c r="J17" s="51"/>
      <c r="K17" s="87">
        <f>SUM(K4,K7,K10)</f>
        <v>18929942.078400001</v>
      </c>
      <c r="L17" s="51"/>
    </row>
    <row r="18" spans="1:12">
      <c r="A18" t="s">
        <v>76</v>
      </c>
      <c r="B18">
        <v>3.6</v>
      </c>
      <c r="C18">
        <v>1.2</v>
      </c>
      <c r="D18">
        <v>0.35</v>
      </c>
      <c r="E18">
        <f>D18*C18*B18</f>
        <v>1.512</v>
      </c>
      <c r="G18" s="28">
        <f>SUM(E18:E19)</f>
        <v>3.024</v>
      </c>
      <c r="H18" s="51"/>
      <c r="I18" s="51"/>
      <c r="J18" s="51"/>
      <c r="K18" s="51"/>
      <c r="L18" s="51"/>
    </row>
    <row r="19" spans="1:12">
      <c r="A19" t="s">
        <v>78</v>
      </c>
      <c r="B19">
        <v>3.6</v>
      </c>
      <c r="C19">
        <v>1.2</v>
      </c>
      <c r="D19">
        <v>0.35</v>
      </c>
      <c r="E19" s="5">
        <f>D19*C19*B19</f>
        <v>1.512</v>
      </c>
      <c r="H19" s="51"/>
      <c r="I19" s="51"/>
      <c r="J19" s="51"/>
      <c r="K19" s="51"/>
      <c r="L19" s="51"/>
    </row>
    <row r="20" spans="1:12">
      <c r="H20" s="51"/>
      <c r="I20" s="51"/>
      <c r="J20" s="51"/>
      <c r="K20" s="51"/>
      <c r="L20" s="51"/>
    </row>
    <row r="21" spans="1:12">
      <c r="H21" s="51"/>
      <c r="I21" s="51"/>
      <c r="J21" s="51"/>
      <c r="K21" s="51"/>
      <c r="L21" s="51"/>
    </row>
    <row r="22" spans="1:12">
      <c r="H22" s="51"/>
      <c r="I22" s="51"/>
      <c r="J22" s="51"/>
      <c r="K22" s="51"/>
      <c r="L22" s="51"/>
    </row>
    <row r="23" spans="1:12">
      <c r="A23" s="44" t="s">
        <v>86</v>
      </c>
      <c r="B23" s="1" t="s">
        <v>3</v>
      </c>
      <c r="C23" s="1" t="s">
        <v>5</v>
      </c>
      <c r="D23" s="1" t="s">
        <v>70</v>
      </c>
      <c r="E23" s="1" t="s">
        <v>55</v>
      </c>
      <c r="F23" s="1"/>
      <c r="G23" s="1"/>
      <c r="H23" s="82"/>
      <c r="I23" s="51"/>
      <c r="J23" s="51"/>
      <c r="K23" s="51"/>
      <c r="L23" s="51"/>
    </row>
    <row r="24" spans="1:12">
      <c r="A24" s="28" t="s">
        <v>71</v>
      </c>
      <c r="B24" s="28"/>
      <c r="C24" s="28"/>
      <c r="D24" s="28"/>
      <c r="E24" s="28"/>
      <c r="F24" s="28"/>
      <c r="G24" s="28"/>
      <c r="H24" s="93"/>
      <c r="I24" s="51"/>
      <c r="J24" s="51"/>
      <c r="K24" s="51"/>
      <c r="L24" s="51"/>
    </row>
    <row r="25" spans="1:12">
      <c r="A25" t="s">
        <v>87</v>
      </c>
      <c r="B25">
        <v>19.2</v>
      </c>
      <c r="C25">
        <v>2.94</v>
      </c>
      <c r="D25">
        <v>0.22</v>
      </c>
      <c r="E25" s="5">
        <f t="shared" ref="E25:E31" si="1">D25*C25*B25</f>
        <v>12.418560000000001</v>
      </c>
      <c r="F25" s="5"/>
      <c r="G25" s="69">
        <f>SUM(E25:E31)</f>
        <v>32.223576000000001</v>
      </c>
      <c r="H25" s="51"/>
      <c r="I25" s="51"/>
      <c r="J25" s="51"/>
      <c r="K25" s="51"/>
      <c r="L25" s="51"/>
    </row>
    <row r="26" spans="1:12">
      <c r="A26" t="s">
        <v>88</v>
      </c>
      <c r="B26">
        <v>18</v>
      </c>
      <c r="C26">
        <v>2.94</v>
      </c>
      <c r="D26">
        <v>0.22</v>
      </c>
      <c r="E26" s="5">
        <f t="shared" si="1"/>
        <v>11.6424</v>
      </c>
      <c r="H26" s="51"/>
      <c r="I26" s="51"/>
      <c r="J26" s="51"/>
      <c r="K26" s="51"/>
      <c r="L26" s="51"/>
    </row>
    <row r="27" spans="1:12">
      <c r="A27" t="s">
        <v>89</v>
      </c>
      <c r="B27">
        <v>2.2999999999999998</v>
      </c>
      <c r="C27">
        <v>2.94</v>
      </c>
      <c r="D27">
        <v>0.22</v>
      </c>
      <c r="E27" s="5">
        <f t="shared" si="1"/>
        <v>1.4876400000000001</v>
      </c>
      <c r="H27" s="51"/>
      <c r="I27" s="51"/>
      <c r="J27" s="51"/>
      <c r="K27" s="51"/>
      <c r="L27" s="51"/>
    </row>
    <row r="28" spans="1:12">
      <c r="A28" t="s">
        <v>90</v>
      </c>
      <c r="B28">
        <v>0.87</v>
      </c>
      <c r="C28">
        <v>2.94</v>
      </c>
      <c r="D28">
        <v>0.22</v>
      </c>
      <c r="E28" s="5">
        <f t="shared" si="1"/>
        <v>0.56271599999999999</v>
      </c>
      <c r="H28" s="51"/>
      <c r="I28" s="51"/>
      <c r="J28" s="51"/>
      <c r="K28" s="51"/>
      <c r="L28" s="51"/>
    </row>
    <row r="29" spans="1:12">
      <c r="A29" t="s">
        <v>91</v>
      </c>
      <c r="B29">
        <v>2.5499999999999998</v>
      </c>
      <c r="C29">
        <v>2.94</v>
      </c>
      <c r="D29">
        <v>0.22</v>
      </c>
      <c r="E29" s="5">
        <f t="shared" si="1"/>
        <v>1.64934</v>
      </c>
      <c r="H29" s="51"/>
      <c r="I29" s="51"/>
      <c r="J29" s="51"/>
      <c r="K29" s="51"/>
      <c r="L29" s="51"/>
    </row>
    <row r="30" spans="1:12">
      <c r="A30" t="s">
        <v>92</v>
      </c>
      <c r="B30">
        <v>1.6</v>
      </c>
      <c r="C30">
        <v>2.94</v>
      </c>
      <c r="D30">
        <v>0.22</v>
      </c>
      <c r="E30" s="5">
        <f t="shared" si="1"/>
        <v>1.03488</v>
      </c>
      <c r="H30" s="51"/>
      <c r="I30" s="51"/>
      <c r="J30" s="51"/>
      <c r="K30" s="51"/>
      <c r="L30" s="51"/>
    </row>
    <row r="31" spans="1:12">
      <c r="A31" t="s">
        <v>93</v>
      </c>
      <c r="B31">
        <v>5.3</v>
      </c>
      <c r="C31">
        <v>2.94</v>
      </c>
      <c r="D31">
        <v>0.22</v>
      </c>
      <c r="E31" s="5">
        <f t="shared" si="1"/>
        <v>3.4280400000000002</v>
      </c>
      <c r="H31" s="51"/>
      <c r="I31" s="51"/>
      <c r="J31" s="51"/>
      <c r="K31" s="51"/>
      <c r="L31" s="51"/>
    </row>
    <row r="32" spans="1:12">
      <c r="A32" s="28" t="s">
        <v>79</v>
      </c>
      <c r="B32" s="28"/>
      <c r="C32" s="28"/>
      <c r="D32" s="28"/>
      <c r="E32" s="28"/>
      <c r="F32" s="28"/>
      <c r="G32" s="28"/>
      <c r="H32" s="51"/>
      <c r="I32" s="51"/>
      <c r="J32" s="51"/>
      <c r="K32" s="51"/>
      <c r="L32" s="51"/>
    </row>
    <row r="33" spans="1:12">
      <c r="A33" t="s">
        <v>89</v>
      </c>
      <c r="B33">
        <v>6.2</v>
      </c>
      <c r="C33">
        <v>2.94</v>
      </c>
      <c r="D33">
        <v>0.11</v>
      </c>
      <c r="E33" s="5">
        <f>D33*C33*B33</f>
        <v>2.00508</v>
      </c>
      <c r="F33" s="5"/>
      <c r="G33" s="69">
        <f>SUM(E33:E39)</f>
        <v>8.1487119999999997</v>
      </c>
      <c r="H33" s="51"/>
      <c r="I33" s="51"/>
      <c r="J33" s="51"/>
      <c r="K33" s="51"/>
      <c r="L33" s="51"/>
    </row>
    <row r="34" spans="1:12">
      <c r="A34" t="s">
        <v>80</v>
      </c>
      <c r="B34">
        <v>2.9</v>
      </c>
      <c r="C34">
        <v>2.94</v>
      </c>
      <c r="D34">
        <v>0.11</v>
      </c>
      <c r="E34" s="5">
        <f>D34*C34*B34</f>
        <v>0.93786000000000003</v>
      </c>
      <c r="H34" s="51"/>
      <c r="I34" s="51"/>
      <c r="J34" s="51"/>
      <c r="K34" s="51"/>
      <c r="L34" s="51"/>
    </row>
    <row r="35" spans="1:12">
      <c r="A35" t="s">
        <v>94</v>
      </c>
      <c r="B35">
        <v>3.3</v>
      </c>
      <c r="C35">
        <v>2.5</v>
      </c>
      <c r="D35">
        <v>0.11</v>
      </c>
      <c r="E35" s="5">
        <f>D35*C35*B35</f>
        <v>0.90749999999999997</v>
      </c>
      <c r="H35" s="51"/>
      <c r="I35" s="51"/>
      <c r="J35" s="51"/>
      <c r="K35" s="51"/>
      <c r="L35" s="51"/>
    </row>
    <row r="36" spans="1:12">
      <c r="A36" t="s">
        <v>95</v>
      </c>
      <c r="B36">
        <v>2.6</v>
      </c>
      <c r="C36">
        <v>2.5</v>
      </c>
      <c r="D36">
        <v>0.11</v>
      </c>
      <c r="E36" s="5">
        <f>D36*C36*B36</f>
        <v>0.71500000000000008</v>
      </c>
      <c r="H36" s="51"/>
      <c r="I36" s="51"/>
      <c r="J36" s="51"/>
      <c r="K36" s="51"/>
      <c r="L36" s="51"/>
    </row>
    <row r="37" spans="1:12">
      <c r="A37" t="s">
        <v>96</v>
      </c>
      <c r="B37">
        <v>8</v>
      </c>
      <c r="C37">
        <v>2.94</v>
      </c>
      <c r="D37">
        <v>0.11</v>
      </c>
      <c r="E37" s="5">
        <f>D37*C37*B37</f>
        <v>2.5872000000000002</v>
      </c>
      <c r="H37" s="51"/>
      <c r="I37" s="51"/>
      <c r="J37" s="51"/>
      <c r="K37" s="51"/>
      <c r="L37" s="51"/>
    </row>
    <row r="38" spans="1:12">
      <c r="A38" t="s">
        <v>83</v>
      </c>
      <c r="B38">
        <v>1.2</v>
      </c>
      <c r="C38">
        <v>2.94</v>
      </c>
      <c r="D38">
        <v>0.11</v>
      </c>
      <c r="E38" s="5">
        <f t="shared" ref="E38:E39" si="2">D38*C38*B38</f>
        <v>0.38808000000000004</v>
      </c>
      <c r="H38" s="51"/>
      <c r="I38" s="51"/>
      <c r="J38" s="51"/>
      <c r="K38" s="51"/>
      <c r="L38" s="51"/>
    </row>
    <row r="39" spans="1:12">
      <c r="A39" t="s">
        <v>97</v>
      </c>
      <c r="B39">
        <v>1.88</v>
      </c>
      <c r="C39">
        <v>2.94</v>
      </c>
      <c r="D39">
        <v>0.11</v>
      </c>
      <c r="E39" s="5">
        <f t="shared" si="2"/>
        <v>0.60799199999999998</v>
      </c>
      <c r="H39" s="51"/>
      <c r="I39" s="51"/>
      <c r="J39" s="51"/>
      <c r="K39" s="51"/>
      <c r="L39" s="51"/>
    </row>
    <row r="40" spans="1:12">
      <c r="A40" s="28" t="s">
        <v>85</v>
      </c>
      <c r="B40" s="28"/>
      <c r="C40" s="28"/>
      <c r="D40" s="28"/>
      <c r="E40" s="28"/>
      <c r="F40" s="28"/>
      <c r="G40" s="28"/>
      <c r="H40" s="51"/>
      <c r="I40" s="51"/>
      <c r="J40" s="51"/>
      <c r="K40" s="51"/>
      <c r="L40" s="51"/>
    </row>
    <row r="41" spans="1:12">
      <c r="A41" t="s">
        <v>76</v>
      </c>
      <c r="B41">
        <v>3.6</v>
      </c>
      <c r="C41">
        <v>1.2</v>
      </c>
      <c r="D41">
        <v>0.35</v>
      </c>
      <c r="E41">
        <f>D41*C41*B41</f>
        <v>1.512</v>
      </c>
      <c r="G41" s="69">
        <f>SUM(E41:E42)</f>
        <v>2.52</v>
      </c>
      <c r="H41" s="51"/>
      <c r="I41" s="51"/>
      <c r="J41" s="51"/>
      <c r="K41" s="51"/>
      <c r="L41" s="51"/>
    </row>
    <row r="42" spans="1:12">
      <c r="A42" t="s">
        <v>98</v>
      </c>
      <c r="B42">
        <v>2.4</v>
      </c>
      <c r="C42">
        <v>1.2</v>
      </c>
      <c r="D42">
        <v>0.35</v>
      </c>
      <c r="E42" s="5">
        <f>D42*C42*B42</f>
        <v>1.008</v>
      </c>
      <c r="H42" s="51"/>
      <c r="I42" s="51"/>
      <c r="J42" s="51"/>
      <c r="K42" s="51"/>
      <c r="L42" s="51"/>
    </row>
    <row r="43" spans="1:12">
      <c r="H43" s="51"/>
      <c r="I43" s="51"/>
      <c r="J43" s="51"/>
      <c r="K43" s="51"/>
      <c r="L43" s="51"/>
    </row>
    <row r="44" spans="1:12">
      <c r="H44" s="51"/>
      <c r="I44" s="51"/>
      <c r="J44" s="51"/>
      <c r="K44" s="51"/>
      <c r="L44" s="51"/>
    </row>
    <row r="45" spans="1:12">
      <c r="A45" s="44" t="s">
        <v>44</v>
      </c>
      <c r="B45" s="1" t="s">
        <v>3</v>
      </c>
      <c r="C45" s="1" t="s">
        <v>5</v>
      </c>
      <c r="D45" s="1" t="s">
        <v>70</v>
      </c>
      <c r="E45" s="1"/>
      <c r="F45" s="1"/>
      <c r="G45" s="1"/>
      <c r="H45" s="82"/>
      <c r="I45" s="51"/>
      <c r="J45" s="51"/>
      <c r="K45" s="51"/>
      <c r="L45" s="51"/>
    </row>
    <row r="46" spans="1:12">
      <c r="B46" s="2">
        <v>12.8</v>
      </c>
      <c r="C46" s="2">
        <v>2.7</v>
      </c>
      <c r="D46" s="2">
        <v>0.11</v>
      </c>
      <c r="G46" s="28">
        <f>C46*B46*D46</f>
        <v>3.8016000000000001</v>
      </c>
      <c r="H46" s="93"/>
      <c r="I46" s="51"/>
      <c r="J46" s="51"/>
      <c r="K46" s="51"/>
      <c r="L46" s="51"/>
    </row>
    <row r="47" spans="1:12">
      <c r="H47" s="51"/>
      <c r="I47" s="51"/>
      <c r="J47" s="51"/>
      <c r="K47" s="51"/>
      <c r="L47" s="51"/>
    </row>
    <row r="48" spans="1:12">
      <c r="H48" s="51"/>
      <c r="I48" s="51"/>
      <c r="J48" s="51"/>
      <c r="K48" s="51"/>
      <c r="L48" s="51"/>
    </row>
    <row r="49" spans="8:12">
      <c r="H49" s="51"/>
      <c r="I49" s="51"/>
      <c r="J49" s="51"/>
      <c r="K49" s="51"/>
      <c r="L49" s="51"/>
    </row>
    <row r="50" spans="8:12">
      <c r="H50" s="51"/>
      <c r="I50" s="51"/>
      <c r="J50" s="51"/>
      <c r="K50" s="51"/>
      <c r="L50" s="51"/>
    </row>
    <row r="51" spans="8:12">
      <c r="H51" s="51"/>
      <c r="I51" s="51"/>
      <c r="J51" s="51"/>
      <c r="K51" s="51"/>
      <c r="L51" s="51"/>
    </row>
    <row r="52" spans="8:12">
      <c r="H52" s="51"/>
      <c r="I52" s="51"/>
      <c r="J52" s="51"/>
      <c r="K52" s="51"/>
      <c r="L52" s="51"/>
    </row>
    <row r="53" spans="8:12">
      <c r="H53" s="51"/>
      <c r="I53" s="51"/>
      <c r="J53" s="51"/>
      <c r="K53" s="51"/>
      <c r="L53" s="51"/>
    </row>
    <row r="54" spans="8:12">
      <c r="H54" s="51"/>
      <c r="I54" s="51"/>
      <c r="J54" s="51"/>
      <c r="K54" s="51"/>
      <c r="L54" s="51"/>
    </row>
    <row r="55" spans="8:12">
      <c r="H55" s="51"/>
      <c r="I55" s="51"/>
      <c r="J55" s="51"/>
      <c r="K55" s="51"/>
      <c r="L55" s="51"/>
    </row>
    <row r="56" spans="8:12">
      <c r="H56" s="51"/>
      <c r="I56" s="51"/>
      <c r="J56" s="51"/>
      <c r="K56" s="51"/>
      <c r="L56" s="51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10"/>
  <sheetViews>
    <sheetView rightToLeft="1" workbookViewId="0">
      <selection activeCell="F10" sqref="F10"/>
    </sheetView>
  </sheetViews>
  <sheetFormatPr defaultRowHeight="15"/>
  <cols>
    <col min="1" max="1" width="18.42578125" customWidth="1"/>
    <col min="3" max="3" width="10.42578125" customWidth="1"/>
    <col min="4" max="4" width="8.42578125" customWidth="1"/>
    <col min="5" max="5" width="13.28515625" customWidth="1"/>
    <col min="6" max="6" width="18.7109375" customWidth="1"/>
    <col min="7" max="7" width="16.42578125" customWidth="1"/>
    <col min="9" max="9" width="11.7109375" customWidth="1"/>
  </cols>
  <sheetData>
    <row r="1" spans="1:9" ht="32.25">
      <c r="A1" s="77" t="s">
        <v>99</v>
      </c>
    </row>
    <row r="2" spans="1:9">
      <c r="A2" s="23" t="s">
        <v>8</v>
      </c>
      <c r="C2" s="1" t="s">
        <v>3</v>
      </c>
      <c r="D2" s="1" t="s">
        <v>5</v>
      </c>
      <c r="E2" s="1"/>
      <c r="F2" s="1" t="s">
        <v>15</v>
      </c>
      <c r="G2" s="26" t="s">
        <v>16</v>
      </c>
      <c r="I2" s="23" t="s">
        <v>17</v>
      </c>
    </row>
    <row r="3" spans="1:9">
      <c r="A3" s="12" t="s">
        <v>14</v>
      </c>
      <c r="B3" s="1">
        <v>100</v>
      </c>
      <c r="C3" s="24">
        <f>SUM(B3:B43)</f>
        <v>3120</v>
      </c>
      <c r="D3">
        <v>50</v>
      </c>
      <c r="E3">
        <f>D3*C3</f>
        <v>156000</v>
      </c>
      <c r="F3" s="25">
        <v>15.6</v>
      </c>
      <c r="G3" s="28">
        <f>SUM(F3,F44,F63)</f>
        <v>57.072000000000003</v>
      </c>
      <c r="I3" s="23">
        <v>12344</v>
      </c>
    </row>
    <row r="4" spans="1:9">
      <c r="B4" s="1">
        <v>140</v>
      </c>
    </row>
    <row r="5" spans="1:9">
      <c r="B5" s="1">
        <v>40</v>
      </c>
    </row>
    <row r="6" spans="1:9">
      <c r="B6" s="1">
        <v>40</v>
      </c>
    </row>
    <row r="7" spans="1:9">
      <c r="B7" s="1"/>
    </row>
    <row r="8" spans="1:9">
      <c r="B8" s="1">
        <v>160</v>
      </c>
    </row>
    <row r="9" spans="1:9">
      <c r="B9" s="1">
        <v>100</v>
      </c>
    </row>
    <row r="10" spans="1:9">
      <c r="B10" s="1">
        <v>140</v>
      </c>
    </row>
    <row r="11" spans="1:9">
      <c r="B11" s="1"/>
    </row>
    <row r="12" spans="1:9">
      <c r="B12" s="1"/>
    </row>
    <row r="13" spans="1:9">
      <c r="B13" s="1">
        <v>100</v>
      </c>
    </row>
    <row r="14" spans="1:9">
      <c r="B14" s="1">
        <v>140</v>
      </c>
    </row>
    <row r="15" spans="1:9">
      <c r="B15" s="1">
        <v>40</v>
      </c>
    </row>
    <row r="16" spans="1:9">
      <c r="B16" s="1">
        <v>40</v>
      </c>
    </row>
    <row r="17" spans="2:2">
      <c r="B17" s="1"/>
    </row>
    <row r="18" spans="2:2">
      <c r="B18" s="1">
        <v>100</v>
      </c>
    </row>
    <row r="19" spans="2:2">
      <c r="B19" s="1">
        <v>40</v>
      </c>
    </row>
    <row r="20" spans="2:2">
      <c r="B20" s="1">
        <v>40</v>
      </c>
    </row>
    <row r="21" spans="2:2">
      <c r="B21" s="1">
        <v>100</v>
      </c>
    </row>
    <row r="22" spans="2:2">
      <c r="B22" s="1"/>
    </row>
    <row r="23" spans="2:2">
      <c r="B23" s="1">
        <v>200</v>
      </c>
    </row>
    <row r="24" spans="2:2">
      <c r="B24" s="1">
        <v>240</v>
      </c>
    </row>
    <row r="25" spans="2:2">
      <c r="B25" s="1"/>
    </row>
    <row r="26" spans="2:2">
      <c r="B26" s="1">
        <v>100</v>
      </c>
    </row>
    <row r="27" spans="2:2">
      <c r="B27" s="1">
        <v>100</v>
      </c>
    </row>
    <row r="28" spans="2:2">
      <c r="B28" s="1">
        <v>40</v>
      </c>
    </row>
    <row r="29" spans="2:2">
      <c r="B29" s="1">
        <v>40</v>
      </c>
    </row>
    <row r="30" spans="2:2">
      <c r="B30" s="1"/>
    </row>
    <row r="31" spans="2:2">
      <c r="B31" s="1">
        <v>120</v>
      </c>
    </row>
    <row r="32" spans="2:2">
      <c r="B32" s="1">
        <v>120</v>
      </c>
    </row>
    <row r="33" spans="1:6">
      <c r="B33" s="1">
        <v>60</v>
      </c>
    </row>
    <row r="34" spans="1:6">
      <c r="B34" s="1">
        <v>60</v>
      </c>
    </row>
    <row r="35" spans="1:6">
      <c r="B35" s="1"/>
    </row>
    <row r="36" spans="1:6">
      <c r="B36" s="1">
        <v>140</v>
      </c>
    </row>
    <row r="37" spans="1:6">
      <c r="B37" s="1">
        <v>140</v>
      </c>
    </row>
    <row r="38" spans="1:6">
      <c r="B38" s="1">
        <v>70</v>
      </c>
    </row>
    <row r="39" spans="1:6">
      <c r="B39" s="1">
        <v>70</v>
      </c>
    </row>
    <row r="40" spans="1:6">
      <c r="B40" s="1"/>
    </row>
    <row r="41" spans="1:6">
      <c r="B41" s="1">
        <v>120</v>
      </c>
    </row>
    <row r="42" spans="1:6">
      <c r="B42" s="1">
        <v>120</v>
      </c>
    </row>
    <row r="43" spans="1:6">
      <c r="B43" s="1">
        <v>60</v>
      </c>
    </row>
    <row r="44" spans="1:6">
      <c r="A44" s="12" t="s">
        <v>18</v>
      </c>
      <c r="B44" s="27">
        <v>280</v>
      </c>
      <c r="C44" s="24">
        <f>SUM(B44:B62)</f>
        <v>2288</v>
      </c>
      <c r="D44">
        <v>60</v>
      </c>
      <c r="E44">
        <f>D44*C44</f>
        <v>137280</v>
      </c>
      <c r="F44" s="25">
        <v>13.728</v>
      </c>
    </row>
    <row r="45" spans="1:6">
      <c r="B45" s="27">
        <v>306</v>
      </c>
    </row>
    <row r="46" spans="1:6">
      <c r="B46" s="27">
        <v>90</v>
      </c>
    </row>
    <row r="47" spans="1:6">
      <c r="B47" s="27">
        <v>80</v>
      </c>
    </row>
    <row r="48" spans="1:6">
      <c r="B48" s="27">
        <v>80</v>
      </c>
    </row>
    <row r="49" spans="1:6">
      <c r="B49" s="27">
        <v>63</v>
      </c>
    </row>
    <row r="50" spans="1:6">
      <c r="B50" s="27"/>
    </row>
    <row r="51" spans="1:6">
      <c r="B51" s="27">
        <v>70</v>
      </c>
    </row>
    <row r="52" spans="1:6">
      <c r="B52" s="27">
        <v>70</v>
      </c>
    </row>
    <row r="53" spans="1:6">
      <c r="B53" s="27">
        <v>70</v>
      </c>
    </row>
    <row r="54" spans="1:6">
      <c r="B54" s="27">
        <v>48</v>
      </c>
    </row>
    <row r="55" spans="1:6">
      <c r="B55" s="27">
        <v>221</v>
      </c>
    </row>
    <row r="56" spans="1:6">
      <c r="B56" s="27">
        <v>200</v>
      </c>
    </row>
    <row r="57" spans="1:6">
      <c r="B57" s="27"/>
    </row>
    <row r="58" spans="1:6">
      <c r="B58" s="27">
        <v>40</v>
      </c>
    </row>
    <row r="59" spans="1:6">
      <c r="B59" s="27">
        <v>50</v>
      </c>
    </row>
    <row r="60" spans="1:6">
      <c r="B60" s="27">
        <v>70</v>
      </c>
    </row>
    <row r="61" spans="1:6">
      <c r="B61" s="27">
        <v>350</v>
      </c>
    </row>
    <row r="62" spans="1:6">
      <c r="B62" s="27">
        <v>200</v>
      </c>
    </row>
    <row r="63" spans="1:6">
      <c r="A63" s="12" t="s">
        <v>19</v>
      </c>
      <c r="B63" s="28">
        <v>130</v>
      </c>
      <c r="C63" s="24">
        <f>SUM(B63:B110)</f>
        <v>6936</v>
      </c>
      <c r="D63">
        <v>40</v>
      </c>
      <c r="E63">
        <f>D63*C63</f>
        <v>277440</v>
      </c>
      <c r="F63" s="29">
        <v>27.744</v>
      </c>
    </row>
    <row r="64" spans="1:6">
      <c r="B64" s="28">
        <v>130</v>
      </c>
    </row>
    <row r="65" spans="2:2">
      <c r="B65" s="28"/>
    </row>
    <row r="66" spans="2:2">
      <c r="B66" s="28">
        <v>200</v>
      </c>
    </row>
    <row r="67" spans="2:2">
      <c r="B67" s="28">
        <v>200</v>
      </c>
    </row>
    <row r="68" spans="2:2">
      <c r="B68" s="28"/>
    </row>
    <row r="69" spans="2:2">
      <c r="B69" s="28">
        <v>180</v>
      </c>
    </row>
    <row r="70" spans="2:2">
      <c r="B70" s="28"/>
    </row>
    <row r="71" spans="2:2">
      <c r="B71" s="28">
        <v>170</v>
      </c>
    </row>
    <row r="72" spans="2:2">
      <c r="B72" s="28">
        <v>170</v>
      </c>
    </row>
    <row r="73" spans="2:2">
      <c r="B73" s="28"/>
    </row>
    <row r="74" spans="2:2">
      <c r="B74" s="28">
        <v>180</v>
      </c>
    </row>
    <row r="75" spans="2:2">
      <c r="B75" s="28"/>
    </row>
    <row r="76" spans="2:2">
      <c r="B76" s="28">
        <v>120</v>
      </c>
    </row>
    <row r="77" spans="2:2">
      <c r="B77" s="28">
        <v>120</v>
      </c>
    </row>
    <row r="78" spans="2:2">
      <c r="B78" s="28"/>
    </row>
    <row r="79" spans="2:2">
      <c r="B79" s="28">
        <v>190</v>
      </c>
    </row>
    <row r="80" spans="2:2">
      <c r="B80" s="28">
        <v>190</v>
      </c>
    </row>
    <row r="81" spans="2:2">
      <c r="B81" s="28"/>
    </row>
    <row r="82" spans="2:2">
      <c r="B82" s="28">
        <v>310</v>
      </c>
    </row>
    <row r="83" spans="2:2">
      <c r="B83" s="28"/>
    </row>
    <row r="84" spans="2:2">
      <c r="B84" s="28">
        <v>300</v>
      </c>
    </row>
    <row r="85" spans="2:2">
      <c r="B85" s="28">
        <v>300</v>
      </c>
    </row>
    <row r="86" spans="2:2">
      <c r="B86" s="28"/>
    </row>
    <row r="87" spans="2:2">
      <c r="B87" s="28">
        <v>330</v>
      </c>
    </row>
    <row r="88" spans="2:2">
      <c r="B88" s="28"/>
    </row>
    <row r="89" spans="2:2">
      <c r="B89" s="28">
        <v>140</v>
      </c>
    </row>
    <row r="90" spans="2:2">
      <c r="B90" s="28">
        <v>140</v>
      </c>
    </row>
    <row r="91" spans="2:2">
      <c r="B91" s="28"/>
    </row>
    <row r="92" spans="2:2">
      <c r="B92" s="28">
        <v>410</v>
      </c>
    </row>
    <row r="93" spans="2:2">
      <c r="B93" s="28"/>
    </row>
    <row r="94" spans="2:2">
      <c r="B94" s="28">
        <v>423</v>
      </c>
    </row>
    <row r="95" spans="2:2">
      <c r="B95" s="28">
        <v>423</v>
      </c>
    </row>
    <row r="96" spans="2:2">
      <c r="B96" s="28"/>
    </row>
    <row r="97" spans="2:2">
      <c r="B97" s="28">
        <v>430</v>
      </c>
    </row>
    <row r="98" spans="2:2">
      <c r="B98" s="28"/>
    </row>
    <row r="99" spans="2:2">
      <c r="B99" s="28">
        <v>220</v>
      </c>
    </row>
    <row r="100" spans="2:2">
      <c r="B100" s="28">
        <v>220</v>
      </c>
    </row>
    <row r="101" spans="2:2">
      <c r="B101" s="28"/>
    </row>
    <row r="102" spans="2:2">
      <c r="B102" s="28">
        <v>160</v>
      </c>
    </row>
    <row r="103" spans="2:2">
      <c r="B103" s="28"/>
    </row>
    <row r="104" spans="2:2">
      <c r="B104" s="28">
        <v>230</v>
      </c>
    </row>
    <row r="105" spans="2:2">
      <c r="B105" s="28">
        <v>230</v>
      </c>
    </row>
    <row r="106" spans="2:2">
      <c r="B106" s="28"/>
    </row>
    <row r="107" spans="2:2">
      <c r="B107" s="28">
        <v>230</v>
      </c>
    </row>
    <row r="108" spans="2:2">
      <c r="B108" s="28"/>
    </row>
    <row r="109" spans="2:2">
      <c r="B109" s="28">
        <v>230</v>
      </c>
    </row>
    <row r="110" spans="2:2">
      <c r="B110" s="28">
        <v>230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9"/>
  <sheetViews>
    <sheetView rightToLeft="1" workbookViewId="0">
      <selection activeCell="P8" sqref="P8"/>
    </sheetView>
  </sheetViews>
  <sheetFormatPr defaultRowHeight="15"/>
  <sheetData>
    <row r="1" spans="1:29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</row>
    <row r="2" spans="1:29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29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</row>
    <row r="5" spans="1:29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</row>
    <row r="6" spans="1:29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</row>
    <row r="7" spans="1:29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</row>
    <row r="8" spans="1:29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</row>
    <row r="9" spans="1:29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</row>
    <row r="10" spans="1:29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</row>
    <row r="11" spans="1:29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</row>
    <row r="12" spans="1:29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</row>
    <row r="13" spans="1:29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</row>
    <row r="14" spans="1:29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</row>
    <row r="15" spans="1:29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</row>
    <row r="16" spans="1:29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</row>
    <row r="17" spans="1:29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</row>
    <row r="18" spans="1:29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</row>
    <row r="19" spans="1:29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</row>
    <row r="20" spans="1:29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</row>
    <row r="21" spans="1:29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</row>
    <row r="22" spans="1:29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</row>
    <row r="23" spans="1:29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</row>
    <row r="24" spans="1:29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</row>
    <row r="25" spans="1:29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</row>
    <row r="26" spans="1:29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</row>
    <row r="27" spans="1:29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</row>
    <row r="28" spans="1:29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</row>
    <row r="29" spans="1:29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</row>
    <row r="30" spans="1:29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</row>
    <row r="31" spans="1:29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</row>
    <row r="32" spans="1:29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</row>
    <row r="33" spans="1:29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</row>
    <row r="34" spans="1:29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</row>
    <row r="35" spans="1:29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</row>
    <row r="36" spans="1:29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</row>
    <row r="37" spans="1:29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</row>
    <row r="38" spans="1:29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</row>
    <row r="39" spans="1:29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</row>
    <row r="40" spans="1:29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</row>
    <row r="41" spans="1:29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</row>
    <row r="42" spans="1:29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</row>
    <row r="43" spans="1:29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</row>
    <row r="44" spans="1:29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</row>
    <row r="45" spans="1:29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</row>
    <row r="46" spans="1:29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</row>
    <row r="47" spans="1:29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</row>
    <row r="48" spans="1:29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</row>
    <row r="49" spans="1:29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</row>
    <row r="50" spans="1:29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</row>
    <row r="51" spans="1:29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</row>
    <row r="52" spans="1:29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</row>
    <row r="53" spans="1:29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</row>
    <row r="54" spans="1:29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</row>
    <row r="55" spans="1:29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</row>
    <row r="56" spans="1:29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</row>
    <row r="57" spans="1:29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</row>
    <row r="58" spans="1:29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</row>
    <row r="59" spans="1:29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</row>
    <row r="60" spans="1:29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</row>
    <row r="61" spans="1:29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</row>
    <row r="62" spans="1:29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</row>
    <row r="63" spans="1:29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</row>
    <row r="64" spans="1:29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</row>
    <row r="65" spans="1:29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</row>
    <row r="66" spans="1:29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</row>
    <row r="67" spans="1:29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</row>
    <row r="68" spans="1:29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</row>
    <row r="69" spans="1:29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</row>
    <row r="70" spans="1:29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</row>
    <row r="71" spans="1:29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</row>
    <row r="72" spans="1:29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</row>
    <row r="73" spans="1:29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</row>
    <row r="74" spans="1:29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</row>
    <row r="75" spans="1:29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</row>
    <row r="76" spans="1:29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</row>
    <row r="77" spans="1:29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</row>
    <row r="78" spans="1:29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</row>
    <row r="79" spans="1:29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</row>
    <row r="80" spans="1:29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</row>
    <row r="81" spans="1:29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</row>
    <row r="82" spans="1:29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</row>
    <row r="83" spans="1:29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</row>
    <row r="84" spans="1:29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</row>
    <row r="85" spans="1:29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</row>
    <row r="86" spans="1:29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</row>
    <row r="87" spans="1:29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</row>
    <row r="88" spans="1:29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</row>
    <row r="89" spans="1:29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</row>
    <row r="90" spans="1:29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</row>
    <row r="91" spans="1:29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</row>
    <row r="92" spans="1:29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</row>
    <row r="93" spans="1:29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</row>
    <row r="94" spans="1:29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</row>
    <row r="95" spans="1:29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</row>
    <row r="96" spans="1:29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</row>
    <row r="97" spans="1:29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</row>
    <row r="98" spans="1:29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</row>
    <row r="99" spans="1:29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</row>
    <row r="100" spans="1:29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</row>
    <row r="101" spans="1:29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</row>
    <row r="102" spans="1:29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</row>
    <row r="103" spans="1:29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</row>
    <row r="104" spans="1:29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</row>
    <row r="105" spans="1:29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</row>
    <row r="106" spans="1:29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</row>
    <row r="107" spans="1:29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</row>
    <row r="108" spans="1:29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</row>
    <row r="109" spans="1:29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</row>
    <row r="110" spans="1:29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</row>
    <row r="111" spans="1:29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</row>
    <row r="112" spans="1:29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</row>
    <row r="113" spans="1:29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</row>
    <row r="114" spans="1:29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</row>
    <row r="115" spans="1:29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</row>
    <row r="116" spans="1:29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</row>
    <row r="117" spans="1:29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</row>
    <row r="118" spans="1:29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</row>
    <row r="119" spans="1:29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</row>
    <row r="120" spans="1:29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</row>
    <row r="121" spans="1:29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</row>
    <row r="122" spans="1:29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</row>
    <row r="123" spans="1:29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</row>
    <row r="124" spans="1:29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</row>
    <row r="125" spans="1:29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</row>
    <row r="126" spans="1:29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</row>
    <row r="127" spans="1:29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</row>
    <row r="128" spans="1:29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</row>
    <row r="129" spans="1:29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</row>
    <row r="130" spans="1:29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</row>
    <row r="131" spans="1:29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</row>
    <row r="132" spans="1:29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</row>
    <row r="133" spans="1:29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</row>
    <row r="134" spans="1:29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</row>
    <row r="135" spans="1:29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</row>
    <row r="136" spans="1:29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</row>
    <row r="137" spans="1:29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</row>
    <row r="138" spans="1:29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</row>
    <row r="139" spans="1:29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</row>
    <row r="140" spans="1:29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</row>
    <row r="141" spans="1:29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</row>
    <row r="142" spans="1:29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</row>
    <row r="143" spans="1:29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</row>
    <row r="144" spans="1:29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</row>
    <row r="145" spans="1:29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</row>
    <row r="146" spans="1:29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</row>
    <row r="147" spans="1:29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</row>
    <row r="148" spans="1:29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</row>
    <row r="149" spans="1:29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N16"/>
  <sheetViews>
    <sheetView rightToLeft="1" workbookViewId="0">
      <selection activeCell="G17" sqref="G17"/>
    </sheetView>
  </sheetViews>
  <sheetFormatPr defaultRowHeight="15"/>
  <cols>
    <col min="1" max="1" width="28.85546875" customWidth="1"/>
    <col min="7" max="7" width="16.140625" customWidth="1"/>
    <col min="9" max="9" width="10.28515625" customWidth="1"/>
    <col min="10" max="10" width="12.42578125" customWidth="1"/>
    <col min="11" max="11" width="15.85546875" customWidth="1"/>
  </cols>
  <sheetData>
    <row r="1" spans="1:14" ht="32.25">
      <c r="A1" s="77" t="s">
        <v>100</v>
      </c>
    </row>
    <row r="2" spans="1:14">
      <c r="A2" s="27" t="s">
        <v>101</v>
      </c>
      <c r="B2" s="1" t="s">
        <v>102</v>
      </c>
      <c r="C2" s="1" t="s">
        <v>3</v>
      </c>
      <c r="D2" s="1" t="s">
        <v>4</v>
      </c>
      <c r="E2" s="1" t="s">
        <v>5</v>
      </c>
      <c r="F2" s="1" t="s">
        <v>13</v>
      </c>
      <c r="G2" s="28" t="s">
        <v>16</v>
      </c>
      <c r="H2" s="51"/>
      <c r="I2" s="62" t="s">
        <v>159</v>
      </c>
      <c r="J2" s="90" t="s">
        <v>28</v>
      </c>
      <c r="K2" s="100" t="s">
        <v>158</v>
      </c>
      <c r="L2" s="51"/>
      <c r="M2" s="51"/>
      <c r="N2" s="51"/>
    </row>
    <row r="3" spans="1:14">
      <c r="A3" t="s">
        <v>103</v>
      </c>
      <c r="B3">
        <v>3</v>
      </c>
      <c r="C3">
        <v>2.7</v>
      </c>
      <c r="D3">
        <v>1.4</v>
      </c>
      <c r="E3">
        <v>2.5</v>
      </c>
      <c r="F3">
        <f>C3*D3*B3+2*E3*(D3+C3)*B3</f>
        <v>72.84</v>
      </c>
      <c r="G3" s="79">
        <f>SUM(F3:F7)</f>
        <v>167.52</v>
      </c>
      <c r="H3" s="51"/>
      <c r="I3" s="51">
        <v>200104</v>
      </c>
      <c r="J3" s="51">
        <v>85000</v>
      </c>
      <c r="K3" s="51">
        <f>J3*G3</f>
        <v>14239200</v>
      </c>
      <c r="L3" s="51"/>
      <c r="M3" s="51"/>
      <c r="N3" s="51"/>
    </row>
    <row r="4" spans="1:14">
      <c r="A4" t="s">
        <v>104</v>
      </c>
      <c r="B4">
        <v>3</v>
      </c>
      <c r="C4">
        <v>2</v>
      </c>
      <c r="D4">
        <v>1.4</v>
      </c>
      <c r="E4">
        <v>2.5</v>
      </c>
      <c r="F4">
        <f>D4*C4*B4+2*E4*(D4+C4)*B4</f>
        <v>59.4</v>
      </c>
      <c r="H4" s="51"/>
      <c r="I4" s="51"/>
      <c r="J4" s="51"/>
      <c r="K4" s="51"/>
      <c r="L4" s="51"/>
      <c r="M4" s="51"/>
      <c r="N4" s="51"/>
    </row>
    <row r="5" spans="1:14">
      <c r="A5" t="s">
        <v>105</v>
      </c>
      <c r="B5">
        <v>1</v>
      </c>
      <c r="C5">
        <v>4.0999999999999996</v>
      </c>
      <c r="D5">
        <v>3.6</v>
      </c>
      <c r="F5">
        <f>D5*C5*B5</f>
        <v>14.76</v>
      </c>
      <c r="H5" s="51"/>
      <c r="I5" s="51"/>
      <c r="J5" s="51"/>
      <c r="K5" s="51"/>
      <c r="L5" s="51"/>
      <c r="M5" s="51"/>
      <c r="N5" s="51"/>
    </row>
    <row r="6" spans="1:14">
      <c r="A6" t="s">
        <v>106</v>
      </c>
      <c r="B6">
        <v>1</v>
      </c>
      <c r="C6">
        <v>2.9</v>
      </c>
      <c r="D6">
        <v>3.6</v>
      </c>
      <c r="F6">
        <f>C6*D6*B6</f>
        <v>10.44</v>
      </c>
      <c r="H6" s="51"/>
      <c r="I6" s="51"/>
      <c r="J6" s="51"/>
      <c r="K6" s="51"/>
      <c r="L6" s="51"/>
      <c r="M6" s="51"/>
      <c r="N6" s="51"/>
    </row>
    <row r="7" spans="1:14">
      <c r="A7" t="s">
        <v>107</v>
      </c>
      <c r="B7">
        <v>1</v>
      </c>
      <c r="C7">
        <v>2.8</v>
      </c>
      <c r="D7">
        <v>3.6</v>
      </c>
      <c r="F7">
        <f>C7*D7*B7</f>
        <v>10.08</v>
      </c>
      <c r="H7" s="51"/>
      <c r="I7" s="51"/>
      <c r="J7" s="51"/>
      <c r="K7" s="51"/>
      <c r="L7" s="51"/>
      <c r="M7" s="51"/>
      <c r="N7" s="51"/>
    </row>
    <row r="8" spans="1:14">
      <c r="A8" s="27" t="s">
        <v>108</v>
      </c>
      <c r="B8" s="1" t="s">
        <v>102</v>
      </c>
      <c r="C8" s="1" t="s">
        <v>3</v>
      </c>
      <c r="D8" s="1" t="s">
        <v>4</v>
      </c>
      <c r="E8" s="1" t="s">
        <v>5</v>
      </c>
      <c r="F8" s="1" t="s">
        <v>13</v>
      </c>
      <c r="G8" s="28" t="s">
        <v>16</v>
      </c>
      <c r="H8" s="51"/>
      <c r="I8" s="51"/>
      <c r="J8" s="51"/>
      <c r="K8" s="51"/>
      <c r="L8" s="51"/>
      <c r="M8" s="51"/>
      <c r="N8" s="51"/>
    </row>
    <row r="9" spans="1:14">
      <c r="A9" t="s">
        <v>89</v>
      </c>
      <c r="B9">
        <v>3</v>
      </c>
      <c r="C9">
        <v>4.2</v>
      </c>
      <c r="D9">
        <v>3</v>
      </c>
      <c r="F9">
        <f>B9*C9*D9</f>
        <v>37.800000000000004</v>
      </c>
      <c r="G9" s="79">
        <f>SUM(F9:F14)</f>
        <v>292.32</v>
      </c>
      <c r="H9" s="51"/>
      <c r="I9" s="51">
        <v>200303</v>
      </c>
      <c r="J9" s="51">
        <v>91300</v>
      </c>
      <c r="K9" s="51">
        <f>J9*G9</f>
        <v>26688816</v>
      </c>
      <c r="L9" s="51"/>
      <c r="M9" s="51"/>
      <c r="N9" s="51"/>
    </row>
    <row r="10" spans="1:14">
      <c r="A10" t="s">
        <v>80</v>
      </c>
      <c r="B10">
        <v>3</v>
      </c>
      <c r="C10">
        <v>3.9</v>
      </c>
      <c r="D10">
        <v>3.1</v>
      </c>
      <c r="F10">
        <f t="shared" ref="F10:F14" si="0">B10*C10*D10</f>
        <v>36.269999999999996</v>
      </c>
      <c r="H10" s="51"/>
      <c r="I10" s="51"/>
      <c r="J10" s="51"/>
      <c r="K10" s="51"/>
      <c r="L10" s="51"/>
      <c r="M10" s="51"/>
      <c r="N10" s="51"/>
    </row>
    <row r="11" spans="1:14">
      <c r="A11" t="s">
        <v>96</v>
      </c>
      <c r="B11">
        <v>3</v>
      </c>
      <c r="C11">
        <v>4.0999999999999996</v>
      </c>
      <c r="D11">
        <v>3.1</v>
      </c>
      <c r="F11">
        <f t="shared" si="0"/>
        <v>38.129999999999995</v>
      </c>
      <c r="H11" s="51"/>
      <c r="I11" s="51"/>
      <c r="J11" s="51"/>
      <c r="K11" s="51"/>
      <c r="L11" s="51"/>
      <c r="M11" s="51"/>
      <c r="N11" s="51"/>
    </row>
    <row r="12" spans="1:14">
      <c r="A12" t="s">
        <v>109</v>
      </c>
      <c r="B12">
        <v>3</v>
      </c>
      <c r="C12">
        <v>7.1</v>
      </c>
      <c r="D12">
        <v>6</v>
      </c>
      <c r="F12">
        <f t="shared" si="0"/>
        <v>127.79999999999998</v>
      </c>
      <c r="H12" s="51"/>
      <c r="I12" s="51"/>
      <c r="J12" s="51"/>
      <c r="K12" s="51"/>
      <c r="L12" s="51"/>
      <c r="M12" s="51"/>
      <c r="N12" s="51"/>
    </row>
    <row r="13" spans="1:14">
      <c r="A13" t="s">
        <v>110</v>
      </c>
      <c r="B13">
        <v>3</v>
      </c>
      <c r="C13">
        <v>4.0999999999999996</v>
      </c>
      <c r="D13">
        <v>1.4</v>
      </c>
      <c r="F13">
        <f t="shared" si="0"/>
        <v>17.22</v>
      </c>
      <c r="H13" s="51"/>
      <c r="I13" s="51"/>
      <c r="J13" s="51"/>
      <c r="K13" s="51"/>
      <c r="L13" s="51"/>
      <c r="M13" s="51"/>
      <c r="N13" s="51"/>
    </row>
    <row r="14" spans="1:14">
      <c r="A14" t="s">
        <v>111</v>
      </c>
      <c r="B14">
        <v>3</v>
      </c>
      <c r="C14">
        <v>1.3</v>
      </c>
      <c r="D14">
        <v>9</v>
      </c>
      <c r="F14">
        <f t="shared" si="0"/>
        <v>35.1</v>
      </c>
    </row>
    <row r="15" spans="1:14">
      <c r="K15" s="87" t="s">
        <v>156</v>
      </c>
    </row>
    <row r="16" spans="1:14">
      <c r="K16" s="87">
        <f>K9+K3</f>
        <v>40928016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O55"/>
  <sheetViews>
    <sheetView rightToLeft="1" workbookViewId="0">
      <selection activeCell="F3" sqref="F3"/>
    </sheetView>
  </sheetViews>
  <sheetFormatPr defaultRowHeight="15"/>
  <cols>
    <col min="1" max="1" width="16.5703125" customWidth="1"/>
    <col min="4" max="4" width="10.42578125" customWidth="1"/>
    <col min="5" max="5" width="10.7109375" customWidth="1"/>
    <col min="6" max="6" width="14.85546875" customWidth="1"/>
    <col min="8" max="8" width="11.42578125" customWidth="1"/>
    <col min="9" max="9" width="10.5703125" customWidth="1"/>
  </cols>
  <sheetData>
    <row r="1" spans="1:15" ht="36">
      <c r="A1" s="76" t="s">
        <v>112</v>
      </c>
      <c r="I1" s="2"/>
    </row>
    <row r="2" spans="1:15">
      <c r="A2" s="1"/>
      <c r="B2" s="129" t="s">
        <v>3</v>
      </c>
      <c r="C2" s="130" t="s">
        <v>4</v>
      </c>
      <c r="D2" s="130" t="s">
        <v>102</v>
      </c>
      <c r="E2" s="131" t="s">
        <v>13</v>
      </c>
      <c r="F2" s="26" t="s">
        <v>113</v>
      </c>
      <c r="I2" s="2"/>
    </row>
    <row r="3" spans="1:15">
      <c r="B3" s="132"/>
      <c r="C3" s="133"/>
      <c r="D3" s="133"/>
      <c r="E3" s="134"/>
      <c r="F3" s="26"/>
      <c r="I3" s="2"/>
    </row>
    <row r="4" spans="1:15">
      <c r="B4">
        <v>7.5</v>
      </c>
      <c r="C4">
        <v>0.8</v>
      </c>
      <c r="D4">
        <v>1</v>
      </c>
      <c r="E4">
        <f t="shared" ref="E4:E10" si="0">D4*C4*B4</f>
        <v>6</v>
      </c>
      <c r="F4" s="70">
        <f>SUM(E4:E10)</f>
        <v>47.762</v>
      </c>
      <c r="I4" s="2"/>
    </row>
    <row r="5" spans="1:15">
      <c r="B5">
        <v>9.3800000000000008</v>
      </c>
      <c r="C5">
        <v>1</v>
      </c>
      <c r="D5">
        <v>1</v>
      </c>
      <c r="E5">
        <f t="shared" si="0"/>
        <v>9.3800000000000008</v>
      </c>
      <c r="I5" s="2"/>
    </row>
    <row r="6" spans="1:15">
      <c r="B6">
        <v>9.3800000000000008</v>
      </c>
      <c r="C6">
        <v>1.4</v>
      </c>
      <c r="D6">
        <v>1</v>
      </c>
      <c r="E6" s="5">
        <f t="shared" si="0"/>
        <v>13.132</v>
      </c>
      <c r="I6" s="2"/>
    </row>
    <row r="7" spans="1:15">
      <c r="B7">
        <v>9.3800000000000008</v>
      </c>
      <c r="C7">
        <v>0.5</v>
      </c>
      <c r="D7">
        <v>1</v>
      </c>
      <c r="E7">
        <f t="shared" si="0"/>
        <v>4.6900000000000004</v>
      </c>
      <c r="F7" s="51"/>
      <c r="G7" s="51"/>
      <c r="H7" s="51"/>
      <c r="I7" s="82"/>
      <c r="J7" s="51"/>
      <c r="K7" s="51"/>
      <c r="L7" s="51"/>
      <c r="M7" s="51"/>
      <c r="N7" s="51"/>
      <c r="O7" s="51"/>
    </row>
    <row r="8" spans="1:15">
      <c r="B8">
        <v>3.64</v>
      </c>
      <c r="C8">
        <v>1.77</v>
      </c>
      <c r="D8">
        <v>1</v>
      </c>
      <c r="E8" s="5">
        <f t="shared" si="0"/>
        <v>6.4428000000000001</v>
      </c>
      <c r="F8" s="51"/>
      <c r="G8" s="51"/>
      <c r="H8" s="51"/>
      <c r="I8" s="82"/>
      <c r="J8" s="51"/>
      <c r="K8" s="51"/>
      <c r="L8" s="51"/>
      <c r="M8" s="51"/>
      <c r="N8" s="51"/>
      <c r="O8" s="51"/>
    </row>
    <row r="9" spans="1:15">
      <c r="B9">
        <v>3.64</v>
      </c>
      <c r="C9">
        <v>1.49</v>
      </c>
      <c r="D9">
        <v>1</v>
      </c>
      <c r="E9" s="5">
        <f t="shared" si="0"/>
        <v>5.4236000000000004</v>
      </c>
      <c r="F9" s="51"/>
      <c r="G9" s="51"/>
      <c r="H9" s="87" t="s">
        <v>159</v>
      </c>
      <c r="I9" s="87" t="s">
        <v>28</v>
      </c>
      <c r="J9" s="87" t="s">
        <v>158</v>
      </c>
      <c r="K9" s="51"/>
      <c r="L9" s="51"/>
      <c r="M9" s="51"/>
      <c r="N9" s="51"/>
      <c r="O9" s="51"/>
    </row>
    <row r="10" spans="1:15">
      <c r="A10" s="2"/>
      <c r="B10">
        <v>3.64</v>
      </c>
      <c r="C10" s="2">
        <v>0.74</v>
      </c>
      <c r="D10">
        <v>1</v>
      </c>
      <c r="E10" s="68">
        <f t="shared" si="0"/>
        <v>2.6936</v>
      </c>
      <c r="F10" s="82"/>
      <c r="G10" s="51"/>
      <c r="H10" s="103">
        <v>220403</v>
      </c>
      <c r="I10" s="104">
        <v>195000</v>
      </c>
      <c r="J10" s="82">
        <f>I10*F4</f>
        <v>9313590</v>
      </c>
      <c r="K10" s="51"/>
      <c r="L10" s="51"/>
      <c r="M10" s="51"/>
      <c r="N10" s="51"/>
      <c r="O10" s="51"/>
    </row>
    <row r="11" spans="1:15">
      <c r="A11" s="2"/>
      <c r="B11" s="2"/>
      <c r="C11" s="2"/>
      <c r="D11" s="2"/>
      <c r="E11" s="2"/>
      <c r="F11" s="101"/>
      <c r="G11" s="51"/>
      <c r="H11" s="103"/>
      <c r="I11" s="105"/>
      <c r="K11" s="51"/>
      <c r="L11" s="51"/>
      <c r="M11" s="51"/>
      <c r="N11" s="51"/>
      <c r="O11" s="51"/>
    </row>
    <row r="12" spans="1:15">
      <c r="F12" s="51"/>
      <c r="H12" s="103">
        <v>220601</v>
      </c>
      <c r="I12" s="106">
        <v>6740</v>
      </c>
      <c r="J12" s="82">
        <f>I12*F4</f>
        <v>321915.88</v>
      </c>
      <c r="K12" s="100" t="s">
        <v>160</v>
      </c>
      <c r="L12" s="51"/>
      <c r="M12" s="51"/>
      <c r="N12" s="51"/>
      <c r="O12" s="51"/>
    </row>
    <row r="13" spans="1:15">
      <c r="F13" s="51"/>
      <c r="G13" s="51"/>
      <c r="H13" s="103"/>
      <c r="I13" s="104"/>
      <c r="J13" s="51"/>
      <c r="K13" s="51"/>
      <c r="L13" s="51"/>
      <c r="M13" s="51"/>
      <c r="N13" s="51"/>
      <c r="O13" s="51"/>
    </row>
    <row r="14" spans="1:15">
      <c r="F14" s="51"/>
      <c r="G14" s="51"/>
      <c r="H14" s="103"/>
      <c r="I14" s="104"/>
      <c r="J14" s="90">
        <f>J10+J12</f>
        <v>9635505.8800000008</v>
      </c>
      <c r="K14" s="51"/>
      <c r="L14" s="51"/>
      <c r="M14" s="51"/>
      <c r="N14" s="51"/>
      <c r="O14" s="51"/>
    </row>
    <row r="15" spans="1:15" ht="28.5">
      <c r="A15" s="102" t="s">
        <v>161</v>
      </c>
      <c r="B15" s="51"/>
      <c r="C15" s="51"/>
      <c r="D15" s="51"/>
      <c r="E15" s="51"/>
      <c r="F15" s="51"/>
      <c r="G15" s="51"/>
      <c r="H15" s="103"/>
      <c r="I15" s="104"/>
      <c r="J15" s="51"/>
      <c r="K15" s="51"/>
      <c r="L15" s="51"/>
      <c r="M15" s="51"/>
      <c r="N15" s="51"/>
      <c r="O15" s="51"/>
    </row>
    <row r="16" spans="1:15">
      <c r="A16" s="51"/>
      <c r="B16" s="51"/>
      <c r="C16" s="51"/>
      <c r="D16" s="51"/>
      <c r="E16" s="51"/>
      <c r="F16" s="51"/>
      <c r="G16" s="51"/>
      <c r="H16" s="103"/>
      <c r="I16" s="104"/>
      <c r="J16" s="51"/>
      <c r="K16" s="51"/>
      <c r="L16" s="51"/>
      <c r="M16" s="51"/>
      <c r="N16" s="51"/>
      <c r="O16" s="51"/>
    </row>
    <row r="17" spans="1:15">
      <c r="A17" s="51" t="s">
        <v>162</v>
      </c>
      <c r="B17" s="51">
        <v>1.05</v>
      </c>
      <c r="C17" s="51">
        <v>0.3</v>
      </c>
      <c r="D17" s="51">
        <v>58</v>
      </c>
      <c r="E17" s="51">
        <f>D17*C17*B17</f>
        <v>18.27</v>
      </c>
      <c r="F17" s="51"/>
      <c r="G17" s="51"/>
      <c r="H17" s="103">
        <v>220403</v>
      </c>
      <c r="I17" s="104">
        <v>195000</v>
      </c>
      <c r="J17" s="90">
        <f>I17*E17</f>
        <v>3562650</v>
      </c>
      <c r="K17" s="51"/>
      <c r="L17" s="51"/>
      <c r="M17" s="51"/>
      <c r="N17" s="51"/>
      <c r="O17" s="51"/>
    </row>
    <row r="18" spans="1:15">
      <c r="A18" s="51"/>
      <c r="B18" s="51"/>
      <c r="C18" s="51"/>
      <c r="D18" s="51"/>
      <c r="E18" s="51"/>
      <c r="F18" s="51"/>
      <c r="G18" s="51"/>
      <c r="H18" s="103"/>
      <c r="I18" s="104"/>
      <c r="J18" s="51"/>
      <c r="K18" s="51"/>
      <c r="L18" s="51"/>
      <c r="M18" s="51"/>
      <c r="N18" s="51"/>
      <c r="O18" s="51"/>
    </row>
    <row r="19" spans="1:15">
      <c r="A19" s="51" t="s">
        <v>163</v>
      </c>
      <c r="B19" s="51">
        <v>1.05</v>
      </c>
      <c r="C19" s="51">
        <v>0.2</v>
      </c>
      <c r="D19" s="51">
        <v>58</v>
      </c>
      <c r="E19" s="51">
        <f>D19*C19*B19</f>
        <v>12.180000000000001</v>
      </c>
      <c r="F19" s="51"/>
      <c r="G19" s="51"/>
      <c r="H19" s="103">
        <v>220403</v>
      </c>
      <c r="I19" s="104">
        <v>195000</v>
      </c>
      <c r="J19" s="51">
        <f>I19*E19</f>
        <v>2375100.0000000005</v>
      </c>
      <c r="K19" s="51"/>
      <c r="L19" s="51"/>
      <c r="M19" s="51"/>
      <c r="N19" s="51"/>
      <c r="O19" s="51"/>
    </row>
    <row r="20" spans="1:15">
      <c r="A20" s="51"/>
      <c r="B20" s="51"/>
      <c r="C20" s="51"/>
      <c r="D20" s="51"/>
      <c r="E20" s="51"/>
      <c r="F20" s="51"/>
      <c r="G20" s="51"/>
      <c r="H20" s="103">
        <v>220601</v>
      </c>
      <c r="I20" s="106">
        <v>6740</v>
      </c>
      <c r="J20" s="51">
        <f>I20*E19</f>
        <v>82093.200000000012</v>
      </c>
      <c r="K20" s="100" t="s">
        <v>160</v>
      </c>
      <c r="L20" s="51"/>
      <c r="M20" s="51"/>
      <c r="N20" s="51"/>
      <c r="O20" s="51"/>
    </row>
    <row r="21" spans="1: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>
      <c r="A22" s="51"/>
      <c r="B22" s="51"/>
      <c r="C22" s="51"/>
      <c r="D22" s="51"/>
      <c r="E22" s="51"/>
      <c r="F22" s="51"/>
      <c r="G22" s="51"/>
      <c r="H22" s="51"/>
      <c r="I22" s="51"/>
      <c r="J22" s="90">
        <f>J20+J19</f>
        <v>2457193.2000000007</v>
      </c>
      <c r="K22" s="51"/>
      <c r="L22" s="51"/>
      <c r="M22" s="51"/>
      <c r="N22" s="51"/>
      <c r="O22" s="51"/>
    </row>
    <row r="23" spans="1: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87" t="s">
        <v>156</v>
      </c>
      <c r="M25" s="51"/>
      <c r="N25" s="51"/>
      <c r="O25" s="51"/>
    </row>
    <row r="26" spans="1: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87">
        <f>J22+J17+J14</f>
        <v>15655349.080000002</v>
      </c>
      <c r="M26" s="51"/>
      <c r="N26" s="51"/>
      <c r="O26" s="51"/>
    </row>
    <row r="27" spans="1: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1: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6:15"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6:15"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6:15"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6:15"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6:15"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6:15"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6:15"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6:15"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6:15"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6:15"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6:15"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6:15"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6:15"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6:15"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6:15"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6:15"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6:15"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6:15"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6:15"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6:15"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6:15">
      <c r="F53" s="51"/>
      <c r="G53" s="51"/>
      <c r="H53" s="51"/>
      <c r="I53" s="51"/>
      <c r="J53" s="51"/>
      <c r="K53" s="51"/>
      <c r="L53" s="51"/>
      <c r="M53" s="51"/>
      <c r="N53" s="51"/>
      <c r="O53" s="51"/>
    </row>
    <row r="54" spans="6:15"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6:15">
      <c r="F55" s="51"/>
      <c r="G55" s="51"/>
      <c r="H55" s="51"/>
      <c r="I55" s="51"/>
      <c r="J55" s="51"/>
      <c r="K55" s="51"/>
      <c r="L55" s="51"/>
      <c r="M55" s="51"/>
      <c r="N55" s="51"/>
      <c r="O55" s="51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00"/>
  </sheetPr>
  <dimension ref="A1:I27"/>
  <sheetViews>
    <sheetView rightToLeft="1" workbookViewId="0">
      <selection activeCell="H11" sqref="H11"/>
    </sheetView>
  </sheetViews>
  <sheetFormatPr defaultRowHeight="15"/>
  <cols>
    <col min="1" max="1" width="27.140625" customWidth="1"/>
    <col min="4" max="4" width="10.5703125" customWidth="1"/>
    <col min="5" max="5" width="12.5703125" customWidth="1"/>
    <col min="6" max="6" width="14.42578125" customWidth="1"/>
    <col min="7" max="7" width="16.42578125" customWidth="1"/>
    <col min="8" max="8" width="41.42578125" customWidth="1"/>
  </cols>
  <sheetData>
    <row r="1" spans="1:9" ht="18.75">
      <c r="A1" s="71" t="s">
        <v>114</v>
      </c>
    </row>
    <row r="2" spans="1:9">
      <c r="B2" s="1" t="s">
        <v>3</v>
      </c>
      <c r="C2" s="1" t="s">
        <v>4</v>
      </c>
      <c r="D2" s="1" t="s">
        <v>115</v>
      </c>
      <c r="E2" s="1" t="s">
        <v>13</v>
      </c>
      <c r="G2" s="26" t="s">
        <v>16</v>
      </c>
      <c r="H2" s="2"/>
    </row>
    <row r="3" spans="1:9">
      <c r="B3" s="1"/>
      <c r="C3" s="1"/>
      <c r="D3" s="1"/>
      <c r="E3" s="1"/>
      <c r="G3" s="26"/>
      <c r="H3" s="2"/>
    </row>
    <row r="4" spans="1:9">
      <c r="B4">
        <v>9.3800000000000008</v>
      </c>
      <c r="C4">
        <v>3.1</v>
      </c>
      <c r="D4">
        <v>1</v>
      </c>
      <c r="E4">
        <f>D4*C4*B4</f>
        <v>29.078000000000003</v>
      </c>
      <c r="G4" s="70">
        <f>SUM(E4:E5)</f>
        <v>43.148000000000003</v>
      </c>
      <c r="H4" s="2"/>
    </row>
    <row r="5" spans="1:9">
      <c r="B5">
        <v>9.3800000000000008</v>
      </c>
      <c r="C5">
        <v>1.5</v>
      </c>
      <c r="D5">
        <v>1</v>
      </c>
      <c r="E5">
        <f>D5*C5*B5</f>
        <v>14.07</v>
      </c>
    </row>
    <row r="7" spans="1:9">
      <c r="D7" s="48"/>
    </row>
    <row r="9" spans="1:9">
      <c r="A9" s="27"/>
      <c r="B9" s="27"/>
      <c r="C9" s="27"/>
      <c r="D9" s="27"/>
      <c r="E9" s="27"/>
      <c r="F9" s="27"/>
      <c r="G9" s="27"/>
      <c r="H9" s="27"/>
      <c r="I9" s="2"/>
    </row>
    <row r="12" spans="1:9" ht="15.75">
      <c r="A12" s="72" t="s">
        <v>116</v>
      </c>
    </row>
    <row r="13" spans="1:9">
      <c r="B13" s="1" t="s">
        <v>3</v>
      </c>
      <c r="C13" s="1" t="s">
        <v>4</v>
      </c>
      <c r="D13" s="1" t="s">
        <v>115</v>
      </c>
      <c r="E13" s="1" t="s">
        <v>13</v>
      </c>
      <c r="G13" s="26" t="s">
        <v>16</v>
      </c>
      <c r="H13" s="2"/>
    </row>
    <row r="14" spans="1:9">
      <c r="A14" s="2"/>
      <c r="B14" s="1"/>
      <c r="C14" s="1"/>
      <c r="D14" s="1"/>
      <c r="E14" s="1"/>
      <c r="G14" s="26"/>
      <c r="H14" s="2"/>
    </row>
    <row r="15" spans="1:9">
      <c r="A15" t="s">
        <v>117</v>
      </c>
      <c r="B15">
        <v>3.1</v>
      </c>
      <c r="C15">
        <v>1.5</v>
      </c>
      <c r="D15">
        <v>2</v>
      </c>
      <c r="E15">
        <f>D15*C15*B15</f>
        <v>9.3000000000000007</v>
      </c>
      <c r="G15" s="70">
        <f>SUM(E15:E19)</f>
        <v>35.879999999999995</v>
      </c>
      <c r="H15" s="2"/>
    </row>
    <row r="16" spans="1:9">
      <c r="A16" t="s">
        <v>118</v>
      </c>
      <c r="B16">
        <v>2.2999999999999998</v>
      </c>
      <c r="C16">
        <v>1.5</v>
      </c>
      <c r="D16">
        <v>1</v>
      </c>
      <c r="E16">
        <f>D16*C16*B16</f>
        <v>3.4499999999999997</v>
      </c>
      <c r="H16" s="2"/>
    </row>
    <row r="17" spans="1:8">
      <c r="A17" t="s">
        <v>119</v>
      </c>
      <c r="B17">
        <v>0.8</v>
      </c>
      <c r="C17">
        <v>0.8</v>
      </c>
      <c r="D17">
        <v>12</v>
      </c>
      <c r="E17">
        <f>D17*C17*B17</f>
        <v>7.6800000000000015</v>
      </c>
      <c r="H17" s="2"/>
    </row>
    <row r="18" spans="1:8">
      <c r="A18" t="s">
        <v>120</v>
      </c>
      <c r="B18">
        <v>0.8</v>
      </c>
      <c r="C18">
        <v>0.8</v>
      </c>
      <c r="D18">
        <v>6</v>
      </c>
      <c r="E18">
        <f>D18*C18*B18</f>
        <v>3.8400000000000007</v>
      </c>
      <c r="H18" s="2"/>
    </row>
    <row r="19" spans="1:8">
      <c r="A19" t="s">
        <v>121</v>
      </c>
      <c r="B19">
        <v>2.58</v>
      </c>
      <c r="C19">
        <v>1.5</v>
      </c>
      <c r="D19">
        <v>3</v>
      </c>
      <c r="E19">
        <f t="shared" ref="E19" si="0">D19*C19*B19</f>
        <v>11.61</v>
      </c>
      <c r="H19" s="2"/>
    </row>
    <row r="20" spans="1:8">
      <c r="H20" s="2"/>
    </row>
    <row r="21" spans="1:8">
      <c r="H21" s="2"/>
    </row>
    <row r="22" spans="1:8">
      <c r="H22" s="2"/>
    </row>
    <row r="23" spans="1:8">
      <c r="H23" s="2"/>
    </row>
    <row r="24" spans="1:8">
      <c r="H24" s="2"/>
    </row>
    <row r="25" spans="1:8">
      <c r="H25" s="2"/>
    </row>
    <row r="26" spans="1:8">
      <c r="H26" s="2"/>
    </row>
    <row r="27" spans="1:8">
      <c r="H27" s="2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R312"/>
  <sheetViews>
    <sheetView rightToLeft="1" workbookViewId="0">
      <selection activeCell="P7" sqref="P7"/>
    </sheetView>
  </sheetViews>
  <sheetFormatPr defaultRowHeight="15"/>
  <sheetData>
    <row r="1" spans="1:18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1:18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1:18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8" spans="1:18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</row>
    <row r="9" spans="1:18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</row>
    <row r="10" spans="1:18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</row>
    <row r="11" spans="1:18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</row>
    <row r="12" spans="1:18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</row>
    <row r="13" spans="1:18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</row>
    <row r="14" spans="1:18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</row>
    <row r="15" spans="1:18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8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</row>
    <row r="17" spans="1:18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</row>
    <row r="18" spans="1:18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</row>
    <row r="19" spans="1:18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</row>
    <row r="20" spans="1:18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</row>
    <row r="21" spans="1:18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</row>
    <row r="22" spans="1:18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</row>
    <row r="23" spans="1:18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</row>
    <row r="24" spans="1:18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</row>
    <row r="25" spans="1:18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</row>
    <row r="26" spans="1:18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</row>
    <row r="27" spans="1:18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</row>
    <row r="28" spans="1:18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</row>
    <row r="29" spans="1:18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</row>
    <row r="31" spans="1:18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</row>
    <row r="32" spans="1:18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</row>
    <row r="33" spans="1:18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</row>
    <row r="35" spans="1:18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</row>
    <row r="36" spans="1:18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</row>
    <row r="37" spans="1:18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</row>
    <row r="38" spans="1:18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</row>
    <row r="39" spans="1:18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</row>
    <row r="40" spans="1:18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</row>
    <row r="41" spans="1:18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</row>
    <row r="42" spans="1:18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</row>
    <row r="43" spans="1:18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</row>
    <row r="44" spans="1:18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</row>
    <row r="45" spans="1:18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</row>
    <row r="46" spans="1:18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</row>
    <row r="47" spans="1:18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</row>
    <row r="48" spans="1:18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</row>
    <row r="49" spans="1:18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</row>
    <row r="50" spans="1:18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</row>
    <row r="51" spans="1:18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</row>
    <row r="52" spans="1:18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</row>
    <row r="53" spans="1:18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</row>
    <row r="54" spans="1:18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</row>
    <row r="55" spans="1:18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</row>
    <row r="56" spans="1:18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</row>
    <row r="57" spans="1:18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</row>
    <row r="58" spans="1:18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</row>
    <row r="59" spans="1:18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</row>
    <row r="60" spans="1:18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</row>
    <row r="61" spans="1:18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</row>
    <row r="62" spans="1:18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</row>
    <row r="63" spans="1:18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</row>
    <row r="65" spans="1:18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</row>
    <row r="66" spans="1:18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</row>
    <row r="67" spans="1:18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</row>
    <row r="68" spans="1:18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</row>
    <row r="69" spans="1:18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</row>
    <row r="70" spans="1:18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</row>
    <row r="71" spans="1:18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</row>
    <row r="72" spans="1:18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</row>
    <row r="73" spans="1:18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</row>
    <row r="74" spans="1:18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</row>
    <row r="75" spans="1:18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</row>
    <row r="76" spans="1:18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</row>
    <row r="77" spans="1:18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</row>
    <row r="78" spans="1:18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</row>
    <row r="79" spans="1:18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1:18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</row>
    <row r="81" spans="1:18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</row>
    <row r="82" spans="1:18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</row>
    <row r="83" spans="1:18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</row>
    <row r="84" spans="1:18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</row>
    <row r="85" spans="1:18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</row>
    <row r="86" spans="1:18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</row>
    <row r="87" spans="1:18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</row>
    <row r="88" spans="1:18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</row>
    <row r="89" spans="1:18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</row>
    <row r="90" spans="1:18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</row>
    <row r="91" spans="1:18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</row>
    <row r="92" spans="1:18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</row>
    <row r="93" spans="1:18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</row>
    <row r="94" spans="1:18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1:18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1:18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1:18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</row>
    <row r="98" spans="1:18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18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</row>
    <row r="100" spans="1:18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</row>
    <row r="101" spans="1:18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18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</row>
    <row r="103" spans="1:18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</row>
    <row r="104" spans="1:18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</row>
    <row r="105" spans="1:18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</row>
    <row r="106" spans="1:18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</row>
    <row r="107" spans="1:18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</row>
    <row r="108" spans="1:18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</row>
    <row r="109" spans="1:18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</row>
    <row r="110" spans="1:18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</row>
    <row r="111" spans="1:18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</row>
    <row r="112" spans="1:18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</row>
    <row r="113" spans="1:18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</row>
    <row r="114" spans="1:18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</row>
    <row r="115" spans="1:18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</row>
    <row r="116" spans="1:18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</row>
    <row r="117" spans="1:18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</row>
    <row r="118" spans="1:18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</row>
    <row r="119" spans="1:18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</row>
    <row r="120" spans="1:18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</row>
    <row r="121" spans="1:18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</row>
    <row r="122" spans="1:18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</row>
    <row r="123" spans="1:18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</row>
    <row r="124" spans="1:18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</row>
    <row r="125" spans="1:18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</row>
    <row r="126" spans="1:18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</row>
    <row r="127" spans="1:18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</row>
    <row r="128" spans="1:18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</row>
    <row r="129" spans="1:18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</row>
    <row r="130" spans="1:18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</row>
    <row r="131" spans="1:18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</row>
    <row r="132" spans="1:18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</row>
    <row r="133" spans="1:18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</row>
    <row r="134" spans="1:18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</row>
    <row r="135" spans="1:18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</row>
    <row r="136" spans="1:18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</row>
    <row r="137" spans="1:18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</row>
    <row r="138" spans="1:18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</row>
    <row r="139" spans="1:18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</row>
    <row r="140" spans="1:18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</row>
    <row r="141" spans="1:18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</row>
    <row r="142" spans="1:18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</row>
    <row r="143" spans="1:18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</row>
    <row r="144" spans="1:18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</row>
    <row r="145" spans="1:18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</row>
    <row r="146" spans="1:18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</row>
    <row r="147" spans="1:18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</row>
    <row r="148" spans="1:18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</row>
    <row r="149" spans="1:18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</row>
    <row r="150" spans="1:18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</row>
    <row r="151" spans="1:18">
      <c r="A151" s="125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</row>
    <row r="152" spans="1:18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</row>
    <row r="153" spans="1:18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</row>
    <row r="154" spans="1:18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</row>
    <row r="155" spans="1:18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</row>
    <row r="156" spans="1:18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</row>
    <row r="157" spans="1:18">
      <c r="A157" s="125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</row>
    <row r="158" spans="1:18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</row>
    <row r="159" spans="1:18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</row>
    <row r="160" spans="1:18">
      <c r="A160" s="125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</row>
    <row r="161" spans="1:18">
      <c r="A161" s="125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</row>
    <row r="162" spans="1:18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</row>
    <row r="163" spans="1:18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</row>
    <row r="164" spans="1:18">
      <c r="A164" s="12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</row>
    <row r="165" spans="1:18">
      <c r="A165" s="125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</row>
    <row r="166" spans="1:18">
      <c r="A166" s="125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</row>
    <row r="167" spans="1:18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</row>
    <row r="168" spans="1:18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</row>
    <row r="169" spans="1:18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</row>
    <row r="170" spans="1:18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</row>
    <row r="171" spans="1:18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</row>
    <row r="172" spans="1:18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</row>
    <row r="173" spans="1:18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</row>
    <row r="174" spans="1:18">
      <c r="A174" s="125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</row>
    <row r="175" spans="1:18">
      <c r="A175" s="125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</row>
    <row r="176" spans="1:18">
      <c r="A176" s="125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</row>
    <row r="177" spans="1:18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</row>
    <row r="178" spans="1:18">
      <c r="A178" s="125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</row>
    <row r="179" spans="1:18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</row>
    <row r="180" spans="1:18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</row>
    <row r="181" spans="1:18">
      <c r="A181" s="125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</row>
    <row r="182" spans="1:18">
      <c r="A182" s="125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</row>
    <row r="183" spans="1:18">
      <c r="A183" s="125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</row>
    <row r="184" spans="1:18">
      <c r="A184" s="125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</row>
    <row r="185" spans="1:18">
      <c r="A185" s="125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</row>
    <row r="186" spans="1:18">
      <c r="A186" s="12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</row>
    <row r="187" spans="1:18">
      <c r="A187" s="125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</row>
    <row r="188" spans="1:18">
      <c r="A188" s="12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</row>
    <row r="189" spans="1:18">
      <c r="A189" s="125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</row>
    <row r="190" spans="1:18">
      <c r="A190" s="125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</row>
    <row r="191" spans="1:18">
      <c r="A191" s="125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</row>
    <row r="192" spans="1:18">
      <c r="A192" s="125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</row>
    <row r="193" spans="1:18">
      <c r="A193" s="125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</row>
    <row r="194" spans="1:18">
      <c r="A194" s="125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</row>
    <row r="195" spans="1:18">
      <c r="A195" s="125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</row>
    <row r="196" spans="1:18">
      <c r="A196" s="125"/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</row>
    <row r="197" spans="1:18">
      <c r="A197" s="125"/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</row>
    <row r="198" spans="1:18">
      <c r="A198" s="125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</row>
    <row r="199" spans="1:18">
      <c r="A199" s="125"/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</row>
    <row r="200" spans="1:18">
      <c r="A200" s="12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</row>
    <row r="201" spans="1:18">
      <c r="A201" s="125"/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</row>
    <row r="202" spans="1:18">
      <c r="A202" s="125"/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</row>
    <row r="203" spans="1:18">
      <c r="A203" s="125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</row>
    <row r="204" spans="1:18">
      <c r="A204" s="125"/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</row>
    <row r="205" spans="1:18">
      <c r="A205" s="125"/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</row>
    <row r="206" spans="1:18">
      <c r="A206" s="125"/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</row>
    <row r="207" spans="1:18">
      <c r="A207" s="125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</row>
    <row r="208" spans="1:18">
      <c r="A208" s="125"/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</row>
    <row r="209" spans="1:18">
      <c r="A209" s="125"/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</row>
    <row r="210" spans="1:18">
      <c r="A210" s="125"/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</row>
    <row r="211" spans="1:18">
      <c r="A211" s="125"/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</row>
    <row r="212" spans="1:18">
      <c r="A212" s="125"/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</row>
    <row r="213" spans="1:18">
      <c r="A213" s="125"/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</row>
    <row r="214" spans="1:18">
      <c r="A214" s="125"/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</row>
    <row r="215" spans="1:18">
      <c r="A215" s="125"/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</row>
    <row r="216" spans="1:18">
      <c r="A216" s="125"/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</row>
    <row r="217" spans="1:18">
      <c r="A217" s="125"/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</row>
    <row r="218" spans="1:18">
      <c r="A218" s="125"/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</row>
    <row r="219" spans="1:18">
      <c r="A219" s="125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</row>
    <row r="220" spans="1:18">
      <c r="A220" s="125"/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</row>
    <row r="221" spans="1:18">
      <c r="A221" s="125"/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</row>
    <row r="222" spans="1:18">
      <c r="A222" s="125"/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</row>
    <row r="223" spans="1:18">
      <c r="A223" s="125"/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</row>
    <row r="224" spans="1:18">
      <c r="A224" s="125"/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</row>
    <row r="225" spans="1:18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</row>
    <row r="226" spans="1:18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</row>
    <row r="227" spans="1:18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</row>
    <row r="228" spans="1:18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</row>
    <row r="229" spans="1:18">
      <c r="A229" s="125"/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</row>
    <row r="230" spans="1:18">
      <c r="A230" s="125"/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</row>
    <row r="231" spans="1:18">
      <c r="A231" s="125"/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</row>
    <row r="232" spans="1:18">
      <c r="A232" s="125"/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</row>
    <row r="233" spans="1:18">
      <c r="A233" s="125"/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</row>
    <row r="234" spans="1:18">
      <c r="A234" s="125"/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</row>
    <row r="235" spans="1:18">
      <c r="A235" s="125"/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</row>
    <row r="236" spans="1:18">
      <c r="A236" s="125"/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</row>
    <row r="237" spans="1:18">
      <c r="A237" s="125"/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</row>
    <row r="238" spans="1:18">
      <c r="A238" s="125"/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</row>
    <row r="239" spans="1:18">
      <c r="A239" s="125"/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</row>
    <row r="240" spans="1:18">
      <c r="A240" s="125"/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</row>
    <row r="241" spans="1:18">
      <c r="A241" s="125"/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</row>
    <row r="242" spans="1:18">
      <c r="A242" s="125"/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</row>
    <row r="243" spans="1:18">
      <c r="A243" s="125"/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</row>
    <row r="244" spans="1:18">
      <c r="A244" s="125"/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</row>
    <row r="245" spans="1:18">
      <c r="A245" s="125"/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</row>
    <row r="246" spans="1:18">
      <c r="A246" s="125"/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</row>
    <row r="247" spans="1:18">
      <c r="A247" s="125"/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</row>
    <row r="248" spans="1:18">
      <c r="A248" s="125"/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</row>
    <row r="249" spans="1:18">
      <c r="A249" s="125"/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</row>
    <row r="250" spans="1:18">
      <c r="A250" s="125"/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</row>
    <row r="251" spans="1:18">
      <c r="A251" s="125"/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</row>
    <row r="252" spans="1:18">
      <c r="A252" s="125"/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</row>
    <row r="253" spans="1:18">
      <c r="A253" s="125"/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</row>
    <row r="254" spans="1:18">
      <c r="A254" s="125"/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</row>
    <row r="255" spans="1:18">
      <c r="A255" s="125"/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</row>
    <row r="256" spans="1:18">
      <c r="A256" s="125"/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</row>
    <row r="257" spans="1:18">
      <c r="A257" s="125"/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</row>
    <row r="258" spans="1:18">
      <c r="A258" s="125"/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</row>
    <row r="259" spans="1:18">
      <c r="A259" s="125"/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</row>
    <row r="260" spans="1:18">
      <c r="A260" s="125"/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</row>
    <row r="261" spans="1:18">
      <c r="A261" s="125"/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</row>
    <row r="262" spans="1:18">
      <c r="A262" s="125"/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</row>
    <row r="263" spans="1:18">
      <c r="A263" s="125"/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</row>
    <row r="264" spans="1:18">
      <c r="A264" s="125"/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</row>
    <row r="265" spans="1:18">
      <c r="A265" s="125"/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</row>
    <row r="266" spans="1:18">
      <c r="A266" s="125"/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</row>
    <row r="267" spans="1:18">
      <c r="A267" s="125"/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</row>
    <row r="268" spans="1:18">
      <c r="A268" s="125"/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</row>
    <row r="269" spans="1:18">
      <c r="A269" s="125"/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</row>
    <row r="270" spans="1:18">
      <c r="A270" s="125"/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</row>
    <row r="271" spans="1:18">
      <c r="A271" s="125"/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</row>
    <row r="272" spans="1:18">
      <c r="A272" s="125"/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</row>
    <row r="273" spans="1:18">
      <c r="A273" s="125"/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</row>
    <row r="274" spans="1:18">
      <c r="A274" s="125"/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</row>
    <row r="275" spans="1:18">
      <c r="A275" s="125"/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</row>
    <row r="276" spans="1:18">
      <c r="A276" s="125"/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</row>
    <row r="277" spans="1:18">
      <c r="A277" s="125"/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</row>
    <row r="278" spans="1:18">
      <c r="A278" s="125"/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</row>
    <row r="279" spans="1:18">
      <c r="A279" s="125"/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</row>
    <row r="280" spans="1:18">
      <c r="A280" s="125"/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</row>
    <row r="281" spans="1:18">
      <c r="A281" s="125"/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</row>
    <row r="282" spans="1:18">
      <c r="A282" s="125"/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</row>
    <row r="283" spans="1:18">
      <c r="A283" s="125"/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</row>
    <row r="284" spans="1:18">
      <c r="A284" s="125"/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</row>
    <row r="285" spans="1:18">
      <c r="A285" s="125"/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</row>
    <row r="286" spans="1:18">
      <c r="A286" s="125"/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</row>
    <row r="287" spans="1:18">
      <c r="A287" s="125"/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</row>
    <row r="288" spans="1:18">
      <c r="A288" s="125"/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</row>
    <row r="289" spans="1:18">
      <c r="A289" s="125"/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</row>
    <row r="290" spans="1:18">
      <c r="A290" s="125"/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</row>
    <row r="291" spans="1:18">
      <c r="A291" s="125"/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</row>
    <row r="292" spans="1:18">
      <c r="A292" s="125"/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</row>
    <row r="293" spans="1:18">
      <c r="A293" s="125"/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</row>
    <row r="294" spans="1:18">
      <c r="A294" s="125"/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</row>
    <row r="295" spans="1:18">
      <c r="A295" s="125"/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</row>
    <row r="296" spans="1:18">
      <c r="A296" s="125"/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</row>
    <row r="297" spans="1:18">
      <c r="A297" s="125"/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</row>
    <row r="298" spans="1:18">
      <c r="A298" s="125"/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</row>
    <row r="299" spans="1:18">
      <c r="A299" s="125"/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</row>
    <row r="300" spans="1:18">
      <c r="A300" s="125"/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</row>
    <row r="301" spans="1:18">
      <c r="A301" s="125"/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</row>
    <row r="302" spans="1:18">
      <c r="A302" s="125"/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</row>
    <row r="303" spans="1:18">
      <c r="A303" s="125"/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</row>
    <row r="304" spans="1:18">
      <c r="A304" s="125"/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</row>
    <row r="305" spans="1:18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</row>
    <row r="306" spans="1:18">
      <c r="A306" s="125"/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</row>
    <row r="307" spans="1:18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</row>
    <row r="308" spans="1:18">
      <c r="A308" s="125"/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</row>
    <row r="309" spans="1:18">
      <c r="A309" s="125"/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</row>
    <row r="310" spans="1:18">
      <c r="A310" s="125"/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</row>
    <row r="311" spans="1:18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</row>
    <row r="312" spans="1:18">
      <c r="A312" s="125"/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29"/>
  <sheetViews>
    <sheetView rightToLeft="1" workbookViewId="0">
      <selection activeCell="G4" sqref="G4"/>
    </sheetView>
  </sheetViews>
  <sheetFormatPr defaultRowHeight="15"/>
  <cols>
    <col min="1" max="1" width="21.85546875" customWidth="1"/>
    <col min="5" max="5" width="9.7109375" customWidth="1"/>
    <col min="6" max="6" width="20.7109375" customWidth="1"/>
    <col min="7" max="7" width="11.140625" customWidth="1"/>
  </cols>
  <sheetData>
    <row r="1" spans="1:7" ht="15.75">
      <c r="A1" s="13" t="s">
        <v>8</v>
      </c>
      <c r="B1" s="14" t="s">
        <v>3</v>
      </c>
      <c r="C1" s="14" t="s">
        <v>4</v>
      </c>
      <c r="D1" s="14" t="s">
        <v>5</v>
      </c>
      <c r="E1" s="15" t="s">
        <v>13</v>
      </c>
      <c r="F1" s="14" t="s">
        <v>7</v>
      </c>
      <c r="G1" s="16" t="s">
        <v>6</v>
      </c>
    </row>
    <row r="2" spans="1:7" ht="15.75">
      <c r="A2" s="17" t="s">
        <v>0</v>
      </c>
      <c r="B2" s="18">
        <v>1.6</v>
      </c>
      <c r="C2" s="18">
        <v>1.5</v>
      </c>
      <c r="D2" s="18">
        <v>0.5</v>
      </c>
      <c r="E2" s="15">
        <f t="shared" ref="E2:E9" si="0">B2*C2*D2</f>
        <v>1.2000000000000002</v>
      </c>
      <c r="F2" s="19">
        <f>E2*4</f>
        <v>4.8000000000000007</v>
      </c>
      <c r="G2" s="21">
        <f>SUM(F2,E3:E9,F11,E12:E21,E23:E29)</f>
        <v>27.866319999999991</v>
      </c>
    </row>
    <row r="3" spans="1:7" ht="15.75">
      <c r="A3" s="13" t="s">
        <v>9</v>
      </c>
      <c r="B3" s="18">
        <v>1.6</v>
      </c>
      <c r="C3" s="18">
        <v>1.6</v>
      </c>
      <c r="D3" s="18">
        <v>0.5</v>
      </c>
      <c r="E3" s="20">
        <f t="shared" si="0"/>
        <v>1.2800000000000002</v>
      </c>
      <c r="F3" s="13"/>
      <c r="G3" s="13"/>
    </row>
    <row r="4" spans="1:7" ht="15.75">
      <c r="A4" s="13" t="s">
        <v>10</v>
      </c>
      <c r="B4" s="18">
        <v>1.8</v>
      </c>
      <c r="C4" s="18">
        <v>1.8</v>
      </c>
      <c r="D4" s="18">
        <v>0.5</v>
      </c>
      <c r="E4" s="20">
        <f t="shared" si="0"/>
        <v>1.62</v>
      </c>
      <c r="F4" s="13"/>
      <c r="G4" s="13"/>
    </row>
    <row r="5" spans="1:7" ht="15.75">
      <c r="A5" s="13"/>
      <c r="B5" s="18">
        <v>4.5999999999999996</v>
      </c>
      <c r="C5" s="18">
        <v>2.4</v>
      </c>
      <c r="D5" s="18">
        <v>0.6</v>
      </c>
      <c r="E5" s="20">
        <f t="shared" si="0"/>
        <v>6.6239999999999997</v>
      </c>
      <c r="F5" s="13"/>
      <c r="G5" s="13"/>
    </row>
    <row r="6" spans="1:7" ht="15.75">
      <c r="A6" s="13"/>
      <c r="B6" s="18">
        <v>2</v>
      </c>
      <c r="C6" s="18">
        <v>1.7</v>
      </c>
      <c r="D6" s="18">
        <v>0.5</v>
      </c>
      <c r="E6" s="15">
        <f t="shared" si="0"/>
        <v>1.7</v>
      </c>
      <c r="F6" s="13"/>
      <c r="G6" s="13"/>
    </row>
    <row r="7" spans="1:7" ht="15.75">
      <c r="A7" s="13"/>
      <c r="B7" s="18">
        <v>2.2000000000000002</v>
      </c>
      <c r="C7" s="18">
        <v>1.9</v>
      </c>
      <c r="D7" s="18">
        <v>0.5</v>
      </c>
      <c r="E7" s="20">
        <f t="shared" si="0"/>
        <v>2.09</v>
      </c>
      <c r="F7" s="13"/>
      <c r="G7" s="13"/>
    </row>
    <row r="8" spans="1:7" ht="15.75">
      <c r="A8" s="13"/>
      <c r="B8" s="18">
        <v>3.6</v>
      </c>
      <c r="C8" s="18">
        <v>2.2000000000000002</v>
      </c>
      <c r="D8" s="18">
        <v>0.6</v>
      </c>
      <c r="E8" s="20">
        <f t="shared" si="0"/>
        <v>4.7520000000000007</v>
      </c>
      <c r="F8" s="13"/>
      <c r="G8" s="13"/>
    </row>
    <row r="9" spans="1:7" ht="15.75">
      <c r="A9" s="13"/>
      <c r="B9" s="18">
        <v>3.6</v>
      </c>
      <c r="C9" s="18">
        <v>1.8</v>
      </c>
      <c r="D9" s="18">
        <v>0.6</v>
      </c>
      <c r="E9" s="20">
        <f t="shared" si="0"/>
        <v>3.8879999999999999</v>
      </c>
      <c r="F9" s="13"/>
      <c r="G9" s="13"/>
    </row>
    <row r="10" spans="1:7" ht="15.75">
      <c r="A10" s="17" t="s">
        <v>1</v>
      </c>
      <c r="B10" s="17"/>
      <c r="C10" s="17"/>
      <c r="D10" s="17"/>
      <c r="E10" s="17"/>
      <c r="F10" s="13"/>
      <c r="G10" s="13"/>
    </row>
    <row r="11" spans="1:7" ht="15.75">
      <c r="A11" s="13" t="s">
        <v>11</v>
      </c>
      <c r="B11" s="18">
        <v>1.8</v>
      </c>
      <c r="C11" s="18">
        <v>0.05</v>
      </c>
      <c r="D11" s="18">
        <v>0.4</v>
      </c>
      <c r="E11" s="20">
        <f t="shared" ref="E11:E29" si="1">B11*C11*D11</f>
        <v>3.6000000000000004E-2</v>
      </c>
      <c r="F11" s="13">
        <f>E11*2</f>
        <v>7.2000000000000008E-2</v>
      </c>
      <c r="G11" s="13"/>
    </row>
    <row r="12" spans="1:7" ht="15.75">
      <c r="A12" s="13"/>
      <c r="B12" s="18">
        <v>1.7</v>
      </c>
      <c r="C12" s="18">
        <v>0.06</v>
      </c>
      <c r="D12" s="18">
        <v>0.4</v>
      </c>
      <c r="E12" s="20">
        <f t="shared" si="1"/>
        <v>4.0800000000000003E-2</v>
      </c>
      <c r="F12" s="13"/>
      <c r="G12" s="13"/>
    </row>
    <row r="13" spans="1:7" ht="15.75">
      <c r="A13" s="13"/>
      <c r="B13" s="18">
        <v>3.1</v>
      </c>
      <c r="C13" s="18">
        <v>0.05</v>
      </c>
      <c r="D13" s="18">
        <v>0.4</v>
      </c>
      <c r="E13" s="20">
        <f t="shared" si="1"/>
        <v>6.2000000000000013E-2</v>
      </c>
      <c r="F13" s="13"/>
      <c r="G13" s="13"/>
    </row>
    <row r="14" spans="1:7" ht="15.75">
      <c r="A14" s="13"/>
      <c r="B14" s="18">
        <v>3</v>
      </c>
      <c r="C14" s="18">
        <v>0.06</v>
      </c>
      <c r="D14" s="18">
        <v>0.4</v>
      </c>
      <c r="E14" s="20">
        <f t="shared" si="1"/>
        <v>7.1999999999999995E-2</v>
      </c>
      <c r="F14" s="13"/>
      <c r="G14" s="13"/>
    </row>
    <row r="15" spans="1:7" ht="15.75">
      <c r="A15" s="13"/>
      <c r="B15" s="18">
        <v>3.3</v>
      </c>
      <c r="C15" s="18">
        <v>0.05</v>
      </c>
      <c r="D15" s="18">
        <v>0.4</v>
      </c>
      <c r="E15" s="20">
        <f t="shared" si="1"/>
        <v>6.6000000000000003E-2</v>
      </c>
      <c r="F15" s="13"/>
      <c r="G15" s="13"/>
    </row>
    <row r="16" spans="1:7" ht="15.75">
      <c r="A16" s="13"/>
      <c r="B16" s="18">
        <v>4.0999999999999996</v>
      </c>
      <c r="C16" s="18">
        <v>0.05</v>
      </c>
      <c r="D16" s="18">
        <v>0.4</v>
      </c>
      <c r="E16" s="20">
        <f t="shared" si="1"/>
        <v>8.2000000000000003E-2</v>
      </c>
      <c r="F16" s="13"/>
      <c r="G16" s="13"/>
    </row>
    <row r="17" spans="1:7" ht="15.75">
      <c r="A17" s="13"/>
      <c r="B17" s="18">
        <v>4.2300000000000004</v>
      </c>
      <c r="C17" s="18">
        <v>0.06</v>
      </c>
      <c r="D17" s="18">
        <v>0.4</v>
      </c>
      <c r="E17" s="20">
        <f t="shared" si="1"/>
        <v>0.10152000000000001</v>
      </c>
      <c r="F17" s="13"/>
      <c r="G17" s="13"/>
    </row>
    <row r="18" spans="1:7" ht="15.75">
      <c r="A18" s="13"/>
      <c r="B18" s="18">
        <v>4.3</v>
      </c>
      <c r="C18" s="18">
        <v>0.05</v>
      </c>
      <c r="D18" s="18">
        <v>0.4</v>
      </c>
      <c r="E18" s="20">
        <f t="shared" si="1"/>
        <v>8.6000000000000007E-2</v>
      </c>
      <c r="F18" s="13"/>
      <c r="G18" s="13"/>
    </row>
    <row r="19" spans="1:7" ht="15.75">
      <c r="A19" s="13"/>
      <c r="B19" s="18">
        <v>1.6</v>
      </c>
      <c r="C19" s="18">
        <v>0.05</v>
      </c>
      <c r="D19" s="18">
        <v>0.4</v>
      </c>
      <c r="E19" s="20">
        <f t="shared" si="1"/>
        <v>3.2000000000000008E-2</v>
      </c>
      <c r="F19" s="13"/>
      <c r="G19" s="13"/>
    </row>
    <row r="20" spans="1:7" ht="15.75">
      <c r="A20" s="13"/>
      <c r="B20" s="18">
        <v>2.2999999999999998</v>
      </c>
      <c r="C20" s="18">
        <v>0.06</v>
      </c>
      <c r="D20" s="18">
        <v>0.4</v>
      </c>
      <c r="E20" s="20">
        <f t="shared" si="1"/>
        <v>5.5199999999999999E-2</v>
      </c>
      <c r="F20" s="13"/>
      <c r="G20" s="13"/>
    </row>
    <row r="21" spans="1:7" ht="15.75">
      <c r="A21" s="13"/>
      <c r="B21" s="18">
        <v>2.2999999999999998</v>
      </c>
      <c r="C21" s="18">
        <v>0.05</v>
      </c>
      <c r="D21" s="18">
        <v>0.4</v>
      </c>
      <c r="E21" s="20">
        <f t="shared" si="1"/>
        <v>4.5999999999999999E-2</v>
      </c>
      <c r="F21" s="13"/>
      <c r="G21" s="13"/>
    </row>
    <row r="22" spans="1:7" ht="15.75">
      <c r="A22" s="17" t="s">
        <v>2</v>
      </c>
      <c r="B22" s="17"/>
      <c r="C22" s="17"/>
      <c r="D22" s="17"/>
      <c r="E22" s="17"/>
      <c r="F22" s="13"/>
      <c r="G22" s="13"/>
    </row>
    <row r="23" spans="1:7" ht="15.75">
      <c r="A23" s="13"/>
      <c r="B23" s="18">
        <v>1.3</v>
      </c>
      <c r="C23" s="18">
        <v>0.08</v>
      </c>
      <c r="D23" s="18">
        <v>0.4</v>
      </c>
      <c r="E23" s="20">
        <f t="shared" si="1"/>
        <v>4.1600000000000005E-2</v>
      </c>
      <c r="F23" s="13"/>
      <c r="G23" s="13"/>
    </row>
    <row r="24" spans="1:7" ht="15.75">
      <c r="A24" s="13"/>
      <c r="B24" s="18">
        <v>2</v>
      </c>
      <c r="C24" s="18">
        <v>0.08</v>
      </c>
      <c r="D24" s="18">
        <v>0.4</v>
      </c>
      <c r="E24" s="20">
        <f t="shared" si="1"/>
        <v>6.4000000000000001E-2</v>
      </c>
      <c r="F24" s="13"/>
      <c r="G24" s="13"/>
    </row>
    <row r="25" spans="1:7" ht="15.75">
      <c r="A25" s="13"/>
      <c r="B25" s="18">
        <v>1.2</v>
      </c>
      <c r="C25" s="18">
        <v>0.08</v>
      </c>
      <c r="D25" s="18">
        <v>0.4</v>
      </c>
      <c r="E25" s="20">
        <f t="shared" si="1"/>
        <v>3.8400000000000004E-2</v>
      </c>
      <c r="F25" s="13"/>
      <c r="G25" s="13"/>
    </row>
    <row r="26" spans="1:7" ht="15.75">
      <c r="A26" s="13"/>
      <c r="B26" s="18">
        <v>1.9</v>
      </c>
      <c r="C26" s="18">
        <v>0.08</v>
      </c>
      <c r="D26" s="18">
        <v>0.4</v>
      </c>
      <c r="E26" s="20">
        <f t="shared" si="1"/>
        <v>6.08E-2</v>
      </c>
      <c r="F26" s="13"/>
      <c r="G26" s="13"/>
    </row>
    <row r="27" spans="1:7" ht="15.75">
      <c r="A27" s="13"/>
      <c r="B27" s="18">
        <v>1.4</v>
      </c>
      <c r="C27" s="18">
        <v>0.08</v>
      </c>
      <c r="D27" s="18">
        <v>0.4</v>
      </c>
      <c r="E27" s="20">
        <f t="shared" si="1"/>
        <v>4.48E-2</v>
      </c>
      <c r="F27" s="13"/>
      <c r="G27" s="13"/>
    </row>
    <row r="28" spans="1:7" ht="15.75">
      <c r="A28" s="13"/>
      <c r="B28" s="18">
        <v>2.2000000000000002</v>
      </c>
      <c r="C28" s="18">
        <v>0.08</v>
      </c>
      <c r="D28" s="18">
        <v>0.4</v>
      </c>
      <c r="E28" s="20">
        <f t="shared" si="1"/>
        <v>7.0400000000000004E-2</v>
      </c>
      <c r="F28" s="13"/>
      <c r="G28" s="13"/>
    </row>
    <row r="29" spans="1:7" ht="15.75">
      <c r="A29" s="13"/>
      <c r="B29" s="18">
        <v>2.4</v>
      </c>
      <c r="C29" s="18">
        <v>0.08</v>
      </c>
      <c r="D29" s="18">
        <v>0.4</v>
      </c>
      <c r="E29" s="20">
        <f t="shared" si="1"/>
        <v>7.6800000000000007E-2</v>
      </c>
      <c r="F29" s="13"/>
      <c r="G29" s="13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45"/>
  <sheetViews>
    <sheetView rightToLeft="1" tabSelected="1" workbookViewId="0">
      <selection activeCell="I4" sqref="I4"/>
    </sheetView>
  </sheetViews>
  <sheetFormatPr defaultRowHeight="15"/>
  <cols>
    <col min="1" max="1" width="19.42578125" customWidth="1"/>
    <col min="3" max="3" width="10.42578125" customWidth="1"/>
    <col min="8" max="8" width="13" customWidth="1"/>
    <col min="9" max="9" width="14.5703125" customWidth="1"/>
    <col min="10" max="10" width="16.42578125" customWidth="1"/>
    <col min="11" max="11" width="16.140625" customWidth="1"/>
  </cols>
  <sheetData>
    <row r="1" spans="1:13" ht="36">
      <c r="A1" s="80" t="s">
        <v>126</v>
      </c>
    </row>
    <row r="2" spans="1:13">
      <c r="A2" s="81" t="s">
        <v>127</v>
      </c>
      <c r="K2" s="51" t="s">
        <v>128</v>
      </c>
    </row>
    <row r="3" spans="1:13">
      <c r="A3" s="51"/>
      <c r="B3" t="s">
        <v>129</v>
      </c>
      <c r="C3" s="51" t="s">
        <v>130</v>
      </c>
      <c r="D3" s="51" t="s">
        <v>131</v>
      </c>
      <c r="E3" s="51"/>
      <c r="F3" s="51" t="s">
        <v>132</v>
      </c>
      <c r="G3" s="51"/>
      <c r="H3" s="82" t="s">
        <v>133</v>
      </c>
      <c r="I3" s="83" t="s">
        <v>134</v>
      </c>
      <c r="J3" s="84" t="s">
        <v>135</v>
      </c>
      <c r="K3" s="85"/>
      <c r="L3" s="51"/>
      <c r="M3" s="51"/>
    </row>
    <row r="4" spans="1:13">
      <c r="A4" s="51" t="s">
        <v>136</v>
      </c>
      <c r="B4" s="51">
        <v>37.880000000000003</v>
      </c>
      <c r="C4" s="51">
        <f>B4*0.34</f>
        <v>12.879200000000003</v>
      </c>
      <c r="D4" s="51">
        <f t="shared" ref="D4:D10" si="0">0.06*C4</f>
        <v>0.77275200000000011</v>
      </c>
      <c r="E4" s="51"/>
      <c r="F4" s="51">
        <f t="shared" ref="F4:F10" si="1">D4+C4</f>
        <v>13.651952000000003</v>
      </c>
      <c r="G4" s="51"/>
      <c r="H4" s="82">
        <f>SUM(F4:F10)</f>
        <v>31.489632</v>
      </c>
      <c r="I4" s="83">
        <f>1.8*H4</f>
        <v>56.681337599999999</v>
      </c>
      <c r="J4" s="84">
        <v>45</v>
      </c>
      <c r="K4" s="85">
        <f>I4*(J4*365+J5*245+J6*155+J7*125+J8*110)</f>
        <v>4477825.6704000002</v>
      </c>
      <c r="L4" s="51"/>
      <c r="M4" s="51"/>
    </row>
    <row r="5" spans="1:13">
      <c r="A5" s="51" t="s">
        <v>137</v>
      </c>
      <c r="B5" s="51">
        <v>7.62</v>
      </c>
      <c r="C5" s="51">
        <f>B5*0.15</f>
        <v>1.143</v>
      </c>
      <c r="D5" s="51">
        <f t="shared" si="0"/>
        <v>6.8580000000000002E-2</v>
      </c>
      <c r="E5" s="51"/>
      <c r="F5">
        <f t="shared" si="1"/>
        <v>1.2115800000000001</v>
      </c>
      <c r="G5" s="51"/>
      <c r="H5" s="51"/>
      <c r="I5" s="51"/>
      <c r="J5" s="51">
        <v>75</v>
      </c>
      <c r="K5" s="51"/>
      <c r="L5" s="51"/>
      <c r="M5" s="51"/>
    </row>
    <row r="6" spans="1:13">
      <c r="A6" s="51" t="s">
        <v>138</v>
      </c>
      <c r="B6" s="51">
        <v>20.420000000000002</v>
      </c>
      <c r="C6" s="51">
        <f>B6*0.3</f>
        <v>6.1260000000000003</v>
      </c>
      <c r="D6" s="51">
        <f t="shared" si="0"/>
        <v>0.36756</v>
      </c>
      <c r="E6" s="51"/>
      <c r="F6" s="51">
        <f t="shared" si="1"/>
        <v>6.4935600000000004</v>
      </c>
      <c r="G6" s="51"/>
      <c r="H6" s="51"/>
      <c r="I6" s="51"/>
      <c r="J6" s="51">
        <v>150</v>
      </c>
      <c r="K6" s="51"/>
      <c r="L6" s="51"/>
      <c r="M6" s="51"/>
    </row>
    <row r="7" spans="1:13">
      <c r="A7" s="51" t="s">
        <v>139</v>
      </c>
      <c r="B7" s="51">
        <v>39</v>
      </c>
      <c r="C7" s="51">
        <f>B7*0.167</f>
        <v>6.5130000000000008</v>
      </c>
      <c r="D7" s="51">
        <f t="shared" si="0"/>
        <v>0.39078000000000002</v>
      </c>
      <c r="E7" s="51"/>
      <c r="F7" s="51">
        <f t="shared" si="1"/>
        <v>6.9037800000000011</v>
      </c>
      <c r="G7" s="51"/>
      <c r="H7" s="51"/>
      <c r="I7" s="51"/>
      <c r="J7" s="51">
        <v>150</v>
      </c>
      <c r="K7" s="51"/>
      <c r="L7" s="51"/>
      <c r="M7" s="51"/>
    </row>
    <row r="8" spans="1:13">
      <c r="A8" s="51" t="s">
        <v>140</v>
      </c>
      <c r="B8" s="51">
        <v>5.03</v>
      </c>
      <c r="C8" s="51">
        <f>B8*0.2</f>
        <v>1.006</v>
      </c>
      <c r="D8" s="51">
        <f t="shared" si="0"/>
        <v>6.0359999999999997E-2</v>
      </c>
      <c r="E8" s="51"/>
      <c r="F8" s="51">
        <f t="shared" si="1"/>
        <v>1.06636</v>
      </c>
      <c r="G8" s="51"/>
      <c r="H8" s="51"/>
      <c r="I8" s="51"/>
      <c r="J8" s="51">
        <v>20</v>
      </c>
      <c r="K8" s="51"/>
      <c r="L8" s="51"/>
      <c r="M8" s="51"/>
    </row>
    <row r="9" spans="1:13">
      <c r="A9" s="51" t="s">
        <v>141</v>
      </c>
      <c r="B9" s="51">
        <v>8.77</v>
      </c>
      <c r="C9" s="51">
        <f>B9*0.2</f>
        <v>1.754</v>
      </c>
      <c r="D9" s="51">
        <f t="shared" si="0"/>
        <v>0.10524</v>
      </c>
      <c r="E9" s="51"/>
      <c r="F9" s="51">
        <f t="shared" si="1"/>
        <v>1.85924</v>
      </c>
      <c r="G9" s="51"/>
      <c r="H9" s="51"/>
      <c r="I9" s="51"/>
      <c r="J9" s="51"/>
      <c r="K9" s="51"/>
      <c r="L9" s="51"/>
      <c r="M9" s="51"/>
    </row>
    <row r="10" spans="1:13">
      <c r="A10" s="51" t="s">
        <v>142</v>
      </c>
      <c r="B10" s="51">
        <v>1.43</v>
      </c>
      <c r="C10" s="51">
        <f>B10*0.2</f>
        <v>0.28599999999999998</v>
      </c>
      <c r="D10" s="51">
        <f t="shared" si="0"/>
        <v>1.7159999999999998E-2</v>
      </c>
      <c r="E10" s="51"/>
      <c r="F10" s="51">
        <f t="shared" si="1"/>
        <v>0.30315999999999999</v>
      </c>
      <c r="G10" s="51"/>
      <c r="H10" s="51"/>
      <c r="I10" s="51"/>
      <c r="J10" s="51"/>
      <c r="K10" s="51"/>
      <c r="L10" s="51"/>
      <c r="M10" s="51"/>
    </row>
    <row r="11" spans="1:13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>
      <c r="A13" s="86" t="s">
        <v>143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>
      <c r="A14" s="51"/>
      <c r="B14" t="s">
        <v>129</v>
      </c>
      <c r="C14" s="51" t="s">
        <v>144</v>
      </c>
      <c r="D14" s="51"/>
      <c r="E14" s="51"/>
      <c r="F14" s="51"/>
      <c r="G14" s="51"/>
      <c r="H14" s="51"/>
      <c r="I14" s="83" t="s">
        <v>145</v>
      </c>
      <c r="J14" s="87" t="s">
        <v>135</v>
      </c>
      <c r="K14" s="85"/>
      <c r="L14" s="51"/>
      <c r="M14" s="51"/>
    </row>
    <row r="15" spans="1:13">
      <c r="A15" s="51" t="s">
        <v>136</v>
      </c>
      <c r="B15" s="51">
        <v>37.880000000000003</v>
      </c>
      <c r="C15" s="51">
        <f>2.2*B15</f>
        <v>83.336000000000013</v>
      </c>
      <c r="D15" s="51"/>
      <c r="E15" s="51"/>
      <c r="F15" s="51"/>
      <c r="G15" s="51"/>
      <c r="H15" s="51"/>
      <c r="I15" s="83">
        <f>SUM(C15:C21)</f>
        <v>193.79400000000001</v>
      </c>
      <c r="J15" s="84">
        <v>45</v>
      </c>
      <c r="K15" s="85">
        <f>I15*(J15*400+J16*270+J17*170+J18*140+J19*120)</f>
        <v>16889147.100000001</v>
      </c>
      <c r="L15" s="51"/>
      <c r="M15" s="51"/>
    </row>
    <row r="16" spans="1:13">
      <c r="A16" s="51" t="s">
        <v>137</v>
      </c>
      <c r="B16" s="51">
        <v>7.62</v>
      </c>
      <c r="C16" s="51">
        <f>2.2*B16</f>
        <v>16.764000000000003</v>
      </c>
      <c r="D16" s="51"/>
      <c r="E16" s="51"/>
      <c r="F16" s="51"/>
      <c r="G16" s="51"/>
      <c r="H16" s="51"/>
      <c r="I16" s="51"/>
      <c r="J16" s="51">
        <v>75</v>
      </c>
      <c r="K16" s="51"/>
      <c r="L16" s="51"/>
      <c r="M16" s="51"/>
    </row>
    <row r="17" spans="1:13">
      <c r="A17" s="51" t="s">
        <v>138</v>
      </c>
      <c r="B17" s="51">
        <v>20.420000000000002</v>
      </c>
      <c r="C17" s="51">
        <f>2.2*B17</f>
        <v>44.924000000000007</v>
      </c>
      <c r="D17" s="51"/>
      <c r="E17" s="51"/>
      <c r="F17" s="51"/>
      <c r="G17" s="51"/>
      <c r="H17" s="51"/>
      <c r="I17" s="51"/>
      <c r="J17" s="51">
        <v>150</v>
      </c>
      <c r="K17" s="51"/>
      <c r="L17" s="51"/>
      <c r="M17" s="51"/>
    </row>
    <row r="18" spans="1:13">
      <c r="A18" s="51" t="s">
        <v>139</v>
      </c>
      <c r="B18" s="51">
        <v>39</v>
      </c>
      <c r="C18" s="51">
        <f>0.6*B18</f>
        <v>23.4</v>
      </c>
      <c r="D18" s="51"/>
      <c r="E18" s="51"/>
      <c r="F18" s="51"/>
      <c r="G18" s="51"/>
      <c r="H18" s="51"/>
      <c r="I18" s="51"/>
      <c r="J18" s="51">
        <v>150</v>
      </c>
      <c r="K18" s="51"/>
      <c r="L18" s="51"/>
      <c r="M18" s="51"/>
    </row>
    <row r="19" spans="1:13">
      <c r="A19" s="51" t="s">
        <v>140</v>
      </c>
      <c r="B19" s="51"/>
      <c r="C19" s="51">
        <v>8.3800000000000008</v>
      </c>
      <c r="D19" s="51"/>
      <c r="E19" s="51"/>
      <c r="F19" s="51"/>
      <c r="G19" s="51"/>
      <c r="H19" s="51"/>
      <c r="I19" s="51"/>
      <c r="J19" s="51">
        <v>20</v>
      </c>
      <c r="K19" s="51"/>
      <c r="L19" s="51"/>
      <c r="M19" s="51"/>
    </row>
    <row r="20" spans="1:13">
      <c r="A20" s="51" t="s">
        <v>141</v>
      </c>
      <c r="B20" s="51"/>
      <c r="C20" s="51">
        <v>14.6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3">
      <c r="A21" s="51" t="s">
        <v>142</v>
      </c>
      <c r="B21" s="51"/>
      <c r="C21" s="51">
        <v>2.39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3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>
      <c r="A24" s="88" t="s">
        <v>146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>
      <c r="A25" s="51"/>
      <c r="B25" s="51" t="s">
        <v>144</v>
      </c>
      <c r="C25" s="51"/>
      <c r="D25" s="51"/>
      <c r="E25" s="51"/>
      <c r="F25" s="51"/>
      <c r="G25" s="51"/>
      <c r="H25" s="51"/>
      <c r="I25" s="83" t="s">
        <v>147</v>
      </c>
      <c r="J25" s="87" t="s">
        <v>135</v>
      </c>
      <c r="K25" s="85"/>
      <c r="L25" s="51"/>
      <c r="M25" s="51"/>
    </row>
    <row r="26" spans="1:13">
      <c r="A26" s="51" t="s">
        <v>148</v>
      </c>
      <c r="B26" s="51">
        <v>1.72</v>
      </c>
      <c r="C26" s="51">
        <f>1.05*B26</f>
        <v>1.806</v>
      </c>
      <c r="D26" s="51"/>
      <c r="E26" s="51"/>
      <c r="F26" s="51"/>
      <c r="G26" s="51"/>
      <c r="H26" s="51"/>
      <c r="I26" s="83">
        <f>SUM(C26:C28)</f>
        <v>11.109</v>
      </c>
      <c r="J26" s="84">
        <v>45</v>
      </c>
      <c r="K26" s="85">
        <f>I26*(J26*365+J27*245+J28*155+J29*125+J30*110+J31*91)</f>
        <v>2180141.25</v>
      </c>
      <c r="L26" s="51"/>
      <c r="M26" s="51"/>
    </row>
    <row r="27" spans="1:13">
      <c r="A27" s="51" t="s">
        <v>149</v>
      </c>
      <c r="B27" s="51">
        <v>3.9</v>
      </c>
      <c r="C27" s="51">
        <f>1.05*B27</f>
        <v>4.0949999999999998</v>
      </c>
      <c r="D27" s="51"/>
      <c r="E27" s="51"/>
      <c r="F27" s="51"/>
      <c r="G27" s="51"/>
      <c r="H27" s="51"/>
      <c r="I27" s="51"/>
      <c r="J27" s="51">
        <v>75</v>
      </c>
      <c r="K27" s="51"/>
      <c r="L27" s="51"/>
      <c r="M27" s="51"/>
    </row>
    <row r="28" spans="1:13">
      <c r="A28" s="51" t="s">
        <v>150</v>
      </c>
      <c r="B28" s="51">
        <v>4.96</v>
      </c>
      <c r="C28" s="51">
        <f>1.05*B28</f>
        <v>5.2080000000000002</v>
      </c>
      <c r="D28" s="51"/>
      <c r="E28" s="51"/>
      <c r="F28" s="51"/>
      <c r="G28" s="51"/>
      <c r="H28" s="51"/>
      <c r="I28" s="51"/>
      <c r="J28" s="51">
        <v>150</v>
      </c>
      <c r="K28" s="51"/>
      <c r="L28" s="51"/>
      <c r="M28" s="51"/>
    </row>
    <row r="29" spans="1:13">
      <c r="A29" s="51"/>
      <c r="B29" s="51"/>
      <c r="C29" s="51"/>
      <c r="D29" s="51"/>
      <c r="E29" s="51"/>
      <c r="F29" s="51"/>
      <c r="G29" s="51"/>
      <c r="H29" s="51"/>
      <c r="I29" s="51"/>
      <c r="J29" s="51">
        <v>150</v>
      </c>
      <c r="K29" s="51"/>
      <c r="L29" s="51"/>
      <c r="M29" s="51"/>
    </row>
    <row r="30" spans="1:13">
      <c r="A30" s="51"/>
      <c r="B30" s="51"/>
      <c r="C30" s="51"/>
      <c r="D30" s="51"/>
      <c r="E30" s="51"/>
      <c r="F30" s="51"/>
      <c r="G30" s="51"/>
      <c r="H30" s="51"/>
      <c r="I30" s="51"/>
      <c r="J30" s="51">
        <v>300</v>
      </c>
      <c r="K30" s="51"/>
      <c r="L30" s="51"/>
      <c r="M30" s="51"/>
    </row>
    <row r="31" spans="1:13">
      <c r="A31" s="54" t="s">
        <v>151</v>
      </c>
      <c r="B31" s="51"/>
      <c r="C31" s="51"/>
      <c r="D31" s="51"/>
      <c r="E31" s="51"/>
      <c r="F31" s="51"/>
      <c r="G31" s="51"/>
      <c r="H31" s="51"/>
      <c r="I31" s="51"/>
      <c r="J31" s="51">
        <v>950</v>
      </c>
      <c r="K31" s="51"/>
      <c r="L31" s="51"/>
      <c r="M31" s="51"/>
    </row>
    <row r="32" spans="1:13">
      <c r="A32" s="51"/>
      <c r="B32" s="51" t="s">
        <v>144</v>
      </c>
      <c r="C32" s="51"/>
      <c r="D32" s="51"/>
      <c r="E32" s="51"/>
      <c r="F32" s="51"/>
      <c r="G32" s="51"/>
      <c r="H32" s="51"/>
      <c r="I32" s="83" t="s">
        <v>152</v>
      </c>
      <c r="J32" s="87" t="s">
        <v>135</v>
      </c>
      <c r="K32" s="89"/>
    </row>
    <row r="33" spans="1:12">
      <c r="A33" s="51" t="s">
        <v>153</v>
      </c>
      <c r="B33" s="51">
        <v>162.5</v>
      </c>
      <c r="C33" s="51"/>
      <c r="D33" s="51"/>
      <c r="E33" s="51"/>
      <c r="F33" s="51"/>
      <c r="G33" s="51"/>
      <c r="H33" s="51"/>
      <c r="I33" s="83">
        <v>162.5</v>
      </c>
      <c r="J33" s="84">
        <v>45</v>
      </c>
      <c r="K33" s="85">
        <f>I33*(J33*400+J34*270+J35*170+J36*140+J37*120+J38*100)</f>
        <v>28559375</v>
      </c>
      <c r="L33" s="51"/>
    </row>
    <row r="34" spans="1:12">
      <c r="A34" s="51"/>
      <c r="B34" s="51"/>
      <c r="C34" s="51"/>
      <c r="D34" s="51"/>
      <c r="E34" s="51"/>
      <c r="F34" s="51"/>
      <c r="G34" s="51"/>
      <c r="H34" s="51"/>
      <c r="I34" s="51"/>
      <c r="J34" s="51">
        <v>75</v>
      </c>
      <c r="K34" s="51"/>
      <c r="L34" s="51"/>
    </row>
    <row r="35" spans="1:12">
      <c r="C35" s="51"/>
      <c r="D35" s="51"/>
      <c r="E35" s="51"/>
      <c r="F35" s="51"/>
      <c r="G35" s="51"/>
      <c r="H35" s="51"/>
      <c r="I35" s="51"/>
      <c r="J35" s="51">
        <v>150</v>
      </c>
      <c r="K35" s="51"/>
      <c r="L35" s="51"/>
    </row>
    <row r="36" spans="1:12">
      <c r="A36" s="51"/>
      <c r="B36" s="51"/>
      <c r="C36" s="51"/>
      <c r="D36" s="51"/>
      <c r="E36" s="51"/>
      <c r="F36" s="51"/>
      <c r="G36" s="51"/>
      <c r="H36" s="51"/>
      <c r="I36" s="51"/>
      <c r="J36" s="51">
        <v>150</v>
      </c>
      <c r="K36" s="51"/>
      <c r="L36" s="51"/>
    </row>
    <row r="37" spans="1:12">
      <c r="A37" s="51"/>
      <c r="B37" s="51"/>
      <c r="C37" s="51"/>
      <c r="D37" s="51"/>
      <c r="E37" s="51"/>
      <c r="F37" s="51"/>
      <c r="G37" s="51"/>
      <c r="H37" s="51"/>
      <c r="I37" s="51"/>
      <c r="J37" s="51">
        <v>300</v>
      </c>
      <c r="K37" s="51"/>
      <c r="L37" s="51"/>
    </row>
    <row r="38" spans="1:12">
      <c r="A38" s="51"/>
      <c r="B38" s="51"/>
      <c r="C38" s="51"/>
      <c r="D38" s="51"/>
      <c r="E38" s="51"/>
      <c r="F38" s="51"/>
      <c r="G38" s="51"/>
      <c r="H38" s="51"/>
      <c r="I38" s="51"/>
      <c r="J38" s="51">
        <v>550</v>
      </c>
      <c r="K38" s="51"/>
      <c r="L38" s="51"/>
    </row>
    <row r="39" spans="1:12">
      <c r="A39" s="51" t="s">
        <v>154</v>
      </c>
      <c r="B39" s="51">
        <v>2.4</v>
      </c>
      <c r="C39" s="51"/>
      <c r="D39" s="51"/>
      <c r="E39" s="51"/>
      <c r="F39" s="51"/>
      <c r="G39" s="51"/>
      <c r="H39" s="51"/>
      <c r="I39" s="83" t="s">
        <v>154</v>
      </c>
      <c r="J39" s="87" t="s">
        <v>135</v>
      </c>
      <c r="K39" s="89"/>
      <c r="L39" s="51"/>
    </row>
    <row r="40" spans="1:12">
      <c r="A40" s="51"/>
      <c r="B40" s="51"/>
      <c r="C40" s="51"/>
      <c r="D40" s="51"/>
      <c r="E40" s="51"/>
      <c r="F40" s="51"/>
      <c r="G40" s="51"/>
      <c r="H40" s="51"/>
      <c r="I40" s="83">
        <v>2.4</v>
      </c>
      <c r="J40" s="84">
        <v>45</v>
      </c>
      <c r="K40" s="85">
        <f>I40*(J40*400+J41*270+J42*170+J43*140+J44*120+J45*100)</f>
        <v>469800</v>
      </c>
      <c r="L40" s="51"/>
    </row>
    <row r="41" spans="1:12">
      <c r="J41" s="51">
        <v>75</v>
      </c>
    </row>
    <row r="42" spans="1:12">
      <c r="J42" s="51">
        <v>150</v>
      </c>
    </row>
    <row r="43" spans="1:12">
      <c r="J43" s="51">
        <v>150</v>
      </c>
    </row>
    <row r="44" spans="1:12">
      <c r="J44" s="51">
        <v>300</v>
      </c>
    </row>
    <row r="45" spans="1:12">
      <c r="J45" s="51">
        <v>750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13"/>
  <sheetViews>
    <sheetView rightToLeft="1" workbookViewId="0">
      <selection activeCell="K15" sqref="K15"/>
    </sheetView>
  </sheetViews>
  <sheetFormatPr defaultRowHeight="15"/>
  <cols>
    <col min="1" max="1" width="13.7109375" customWidth="1"/>
    <col min="3" max="3" width="10.42578125" customWidth="1"/>
    <col min="4" max="4" width="5.140625" customWidth="1"/>
    <col min="5" max="5" width="6.85546875" customWidth="1"/>
    <col min="6" max="6" width="18.7109375" customWidth="1"/>
    <col min="7" max="7" width="16.5703125" customWidth="1"/>
    <col min="9" max="9" width="10.28515625" customWidth="1"/>
    <col min="10" max="10" width="15" customWidth="1"/>
    <col min="11" max="11" width="7.140625" customWidth="1"/>
    <col min="12" max="12" width="19.42578125" customWidth="1"/>
  </cols>
  <sheetData>
    <row r="1" spans="1:13" ht="36">
      <c r="A1" s="74" t="s">
        <v>123</v>
      </c>
      <c r="B1" s="2"/>
      <c r="C1" s="2"/>
      <c r="D1" s="2"/>
      <c r="E1" s="2"/>
      <c r="F1" s="2"/>
      <c r="G1" s="2"/>
    </row>
    <row r="2" spans="1:13">
      <c r="A2" s="22" t="s">
        <v>14</v>
      </c>
      <c r="B2" s="2"/>
      <c r="C2" s="2" t="s">
        <v>3</v>
      </c>
      <c r="D2" s="2" t="s">
        <v>5</v>
      </c>
      <c r="E2" s="2"/>
      <c r="F2" s="2" t="s">
        <v>15</v>
      </c>
      <c r="G2" s="2" t="s">
        <v>16</v>
      </c>
      <c r="I2" s="23" t="s">
        <v>17</v>
      </c>
    </row>
    <row r="3" spans="1:13">
      <c r="A3" s="22"/>
      <c r="B3" s="2"/>
      <c r="C3" s="2"/>
      <c r="D3" s="2"/>
      <c r="E3" s="2"/>
      <c r="F3" s="2"/>
      <c r="G3" s="2"/>
      <c r="I3" s="23">
        <v>12344</v>
      </c>
    </row>
    <row r="4" spans="1:13">
      <c r="B4" s="1">
        <v>100</v>
      </c>
      <c r="C4" s="24">
        <f>SUM(B4:B44)</f>
        <v>3120</v>
      </c>
      <c r="D4">
        <v>50</v>
      </c>
      <c r="E4">
        <f>D4*C4</f>
        <v>156000</v>
      </c>
      <c r="F4" s="25">
        <v>15.6</v>
      </c>
      <c r="G4" s="26">
        <f>SUM(F4,F45,F64)</f>
        <v>57.072000000000003</v>
      </c>
    </row>
    <row r="5" spans="1:13">
      <c r="B5" s="1">
        <v>140</v>
      </c>
    </row>
    <row r="6" spans="1:13">
      <c r="B6" s="1">
        <v>40</v>
      </c>
    </row>
    <row r="7" spans="1:13">
      <c r="B7" s="1">
        <v>40</v>
      </c>
      <c r="I7" s="51"/>
      <c r="J7" s="51" t="s">
        <v>155</v>
      </c>
      <c r="K7" s="51"/>
      <c r="L7" s="87" t="s">
        <v>156</v>
      </c>
      <c r="M7" s="51"/>
    </row>
    <row r="8" spans="1:13">
      <c r="B8" s="1"/>
      <c r="I8" s="51"/>
      <c r="J8" s="51">
        <v>55000</v>
      </c>
      <c r="K8" s="51"/>
      <c r="L8" s="87">
        <f>J8*G4</f>
        <v>3138960</v>
      </c>
      <c r="M8" s="51"/>
    </row>
    <row r="9" spans="1:13">
      <c r="B9" s="1">
        <v>160</v>
      </c>
      <c r="I9" s="51"/>
      <c r="J9" s="51"/>
      <c r="K9" s="51"/>
      <c r="L9" s="51"/>
      <c r="M9" s="51"/>
    </row>
    <row r="10" spans="1:13">
      <c r="B10" s="1">
        <v>100</v>
      </c>
      <c r="I10" s="51"/>
      <c r="J10" s="51"/>
      <c r="K10" s="51"/>
      <c r="L10" s="51"/>
      <c r="M10" s="51"/>
    </row>
    <row r="11" spans="1:13">
      <c r="B11" s="1">
        <v>140</v>
      </c>
      <c r="I11" s="51"/>
      <c r="J11" s="51"/>
      <c r="K11" s="51"/>
      <c r="L11" s="51"/>
      <c r="M11" s="51"/>
    </row>
    <row r="12" spans="1:13">
      <c r="B12" s="1"/>
      <c r="I12" s="51"/>
      <c r="J12" s="51"/>
      <c r="K12" s="51"/>
      <c r="L12" s="51"/>
      <c r="M12" s="51"/>
    </row>
    <row r="13" spans="1:13">
      <c r="B13" s="1"/>
      <c r="I13" s="51"/>
      <c r="J13" s="51"/>
      <c r="K13" s="51"/>
      <c r="L13" s="51"/>
      <c r="M13" s="51"/>
    </row>
    <row r="14" spans="1:13">
      <c r="B14" s="1">
        <v>100</v>
      </c>
      <c r="I14" s="51"/>
      <c r="J14" s="51"/>
      <c r="K14" s="51"/>
      <c r="L14" s="51"/>
      <c r="M14" s="51"/>
    </row>
    <row r="15" spans="1:13">
      <c r="B15" s="1">
        <v>140</v>
      </c>
    </row>
    <row r="16" spans="1:13">
      <c r="B16" s="1">
        <v>40</v>
      </c>
    </row>
    <row r="17" spans="2:2">
      <c r="B17" s="1">
        <v>40</v>
      </c>
    </row>
    <row r="18" spans="2:2">
      <c r="B18" s="1"/>
    </row>
    <row r="19" spans="2:2">
      <c r="B19" s="1">
        <v>100</v>
      </c>
    </row>
    <row r="20" spans="2:2">
      <c r="B20" s="1">
        <v>40</v>
      </c>
    </row>
    <row r="21" spans="2:2">
      <c r="B21" s="1">
        <v>40</v>
      </c>
    </row>
    <row r="22" spans="2:2">
      <c r="B22" s="1">
        <v>100</v>
      </c>
    </row>
    <row r="23" spans="2:2">
      <c r="B23" s="1"/>
    </row>
    <row r="24" spans="2:2">
      <c r="B24" s="1">
        <v>200</v>
      </c>
    </row>
    <row r="25" spans="2:2">
      <c r="B25" s="1">
        <v>240</v>
      </c>
    </row>
    <row r="26" spans="2:2">
      <c r="B26" s="1"/>
    </row>
    <row r="27" spans="2:2">
      <c r="B27" s="1">
        <v>100</v>
      </c>
    </row>
    <row r="28" spans="2:2">
      <c r="B28" s="1">
        <v>100</v>
      </c>
    </row>
    <row r="29" spans="2:2">
      <c r="B29" s="1">
        <v>40</v>
      </c>
    </row>
    <row r="30" spans="2:2">
      <c r="B30" s="1">
        <v>40</v>
      </c>
    </row>
    <row r="31" spans="2:2">
      <c r="B31" s="1"/>
    </row>
    <row r="32" spans="2:2">
      <c r="B32" s="1">
        <v>120</v>
      </c>
    </row>
    <row r="33" spans="1:6">
      <c r="B33" s="1">
        <v>120</v>
      </c>
    </row>
    <row r="34" spans="1:6">
      <c r="B34" s="1">
        <v>60</v>
      </c>
    </row>
    <row r="35" spans="1:6">
      <c r="B35" s="1">
        <v>60</v>
      </c>
    </row>
    <row r="36" spans="1:6">
      <c r="B36" s="1"/>
    </row>
    <row r="37" spans="1:6">
      <c r="B37" s="1">
        <v>140</v>
      </c>
    </row>
    <row r="38" spans="1:6">
      <c r="B38" s="1">
        <v>140</v>
      </c>
    </row>
    <row r="39" spans="1:6">
      <c r="B39" s="1">
        <v>70</v>
      </c>
    </row>
    <row r="40" spans="1:6">
      <c r="B40" s="1">
        <v>70</v>
      </c>
    </row>
    <row r="41" spans="1:6">
      <c r="B41" s="1"/>
    </row>
    <row r="42" spans="1:6">
      <c r="B42" s="1">
        <v>120</v>
      </c>
    </row>
    <row r="43" spans="1:6">
      <c r="B43" s="1">
        <v>120</v>
      </c>
    </row>
    <row r="44" spans="1:6">
      <c r="B44" s="1">
        <v>60</v>
      </c>
    </row>
    <row r="45" spans="1:6">
      <c r="A45" s="22" t="s">
        <v>18</v>
      </c>
      <c r="B45" s="27">
        <v>280</v>
      </c>
      <c r="C45" s="24">
        <f>SUM(B45:B63)</f>
        <v>2288</v>
      </c>
      <c r="D45">
        <v>60</v>
      </c>
      <c r="E45">
        <f>D45*C45</f>
        <v>137280</v>
      </c>
      <c r="F45" s="25">
        <v>13.728</v>
      </c>
    </row>
    <row r="46" spans="1:6">
      <c r="B46" s="27">
        <v>306</v>
      </c>
    </row>
    <row r="47" spans="1:6">
      <c r="B47" s="27">
        <v>90</v>
      </c>
    </row>
    <row r="48" spans="1:6">
      <c r="B48" s="27">
        <v>80</v>
      </c>
    </row>
    <row r="49" spans="1:6">
      <c r="B49" s="27">
        <v>80</v>
      </c>
    </row>
    <row r="50" spans="1:6">
      <c r="B50" s="27">
        <v>63</v>
      </c>
    </row>
    <row r="51" spans="1:6">
      <c r="B51" s="27"/>
    </row>
    <row r="52" spans="1:6">
      <c r="B52" s="27">
        <v>70</v>
      </c>
    </row>
    <row r="53" spans="1:6">
      <c r="B53" s="27">
        <v>70</v>
      </c>
    </row>
    <row r="54" spans="1:6">
      <c r="B54" s="27">
        <v>70</v>
      </c>
    </row>
    <row r="55" spans="1:6">
      <c r="B55" s="27">
        <v>48</v>
      </c>
    </row>
    <row r="56" spans="1:6">
      <c r="B56" s="27">
        <v>221</v>
      </c>
    </row>
    <row r="57" spans="1:6">
      <c r="B57" s="27">
        <v>200</v>
      </c>
    </row>
    <row r="58" spans="1:6">
      <c r="B58" s="27"/>
    </row>
    <row r="59" spans="1:6">
      <c r="B59" s="27">
        <v>40</v>
      </c>
    </row>
    <row r="60" spans="1:6">
      <c r="B60" s="27">
        <v>50</v>
      </c>
    </row>
    <row r="61" spans="1:6">
      <c r="B61" s="27">
        <v>70</v>
      </c>
    </row>
    <row r="62" spans="1:6">
      <c r="B62" s="27">
        <v>350</v>
      </c>
    </row>
    <row r="63" spans="1:6">
      <c r="B63" s="27">
        <v>200</v>
      </c>
    </row>
    <row r="64" spans="1:6">
      <c r="A64" s="22" t="s">
        <v>19</v>
      </c>
      <c r="B64" s="28">
        <v>130</v>
      </c>
      <c r="C64" s="24">
        <f>SUM(B64:B111)</f>
        <v>6936</v>
      </c>
      <c r="D64">
        <v>40</v>
      </c>
      <c r="E64">
        <f>D64*C64</f>
        <v>277440</v>
      </c>
      <c r="F64" s="29">
        <v>27.744</v>
      </c>
    </row>
    <row r="65" spans="2:2">
      <c r="B65" s="28">
        <v>130</v>
      </c>
    </row>
    <row r="66" spans="2:2">
      <c r="B66" s="28"/>
    </row>
    <row r="67" spans="2:2">
      <c r="B67" s="28">
        <v>200</v>
      </c>
    </row>
    <row r="68" spans="2:2">
      <c r="B68" s="28">
        <v>200</v>
      </c>
    </row>
    <row r="69" spans="2:2">
      <c r="B69" s="28"/>
    </row>
    <row r="70" spans="2:2">
      <c r="B70" s="28">
        <v>180</v>
      </c>
    </row>
    <row r="71" spans="2:2">
      <c r="B71" s="28"/>
    </row>
    <row r="72" spans="2:2">
      <c r="B72" s="28">
        <v>170</v>
      </c>
    </row>
    <row r="73" spans="2:2">
      <c r="B73" s="28">
        <v>170</v>
      </c>
    </row>
    <row r="74" spans="2:2">
      <c r="B74" s="28"/>
    </row>
    <row r="75" spans="2:2">
      <c r="B75" s="28">
        <v>180</v>
      </c>
    </row>
    <row r="76" spans="2:2">
      <c r="B76" s="28"/>
    </row>
    <row r="77" spans="2:2">
      <c r="B77" s="28">
        <v>120</v>
      </c>
    </row>
    <row r="78" spans="2:2">
      <c r="B78" s="28">
        <v>120</v>
      </c>
    </row>
    <row r="79" spans="2:2">
      <c r="B79" s="28"/>
    </row>
    <row r="80" spans="2:2">
      <c r="B80" s="28">
        <v>190</v>
      </c>
    </row>
    <row r="81" spans="2:2">
      <c r="B81" s="28">
        <v>190</v>
      </c>
    </row>
    <row r="82" spans="2:2">
      <c r="B82" s="28"/>
    </row>
    <row r="83" spans="2:2">
      <c r="B83" s="28">
        <v>310</v>
      </c>
    </row>
    <row r="84" spans="2:2">
      <c r="B84" s="28"/>
    </row>
    <row r="85" spans="2:2">
      <c r="B85" s="28">
        <v>300</v>
      </c>
    </row>
    <row r="86" spans="2:2">
      <c r="B86" s="28">
        <v>300</v>
      </c>
    </row>
    <row r="87" spans="2:2">
      <c r="B87" s="28"/>
    </row>
    <row r="88" spans="2:2">
      <c r="B88" s="28">
        <v>330</v>
      </c>
    </row>
    <row r="89" spans="2:2">
      <c r="B89" s="28"/>
    </row>
    <row r="90" spans="2:2">
      <c r="B90" s="28">
        <v>140</v>
      </c>
    </row>
    <row r="91" spans="2:2">
      <c r="B91" s="28">
        <v>140</v>
      </c>
    </row>
    <row r="92" spans="2:2">
      <c r="B92" s="28"/>
    </row>
    <row r="93" spans="2:2">
      <c r="B93" s="28">
        <v>410</v>
      </c>
    </row>
    <row r="94" spans="2:2">
      <c r="B94" s="28"/>
    </row>
    <row r="95" spans="2:2">
      <c r="B95" s="28">
        <v>423</v>
      </c>
    </row>
    <row r="96" spans="2:2">
      <c r="B96" s="28">
        <v>423</v>
      </c>
    </row>
    <row r="97" spans="2:3">
      <c r="B97" s="28"/>
    </row>
    <row r="98" spans="2:3">
      <c r="B98" s="28">
        <v>430</v>
      </c>
    </row>
    <row r="99" spans="2:3">
      <c r="B99" s="28"/>
    </row>
    <row r="100" spans="2:3">
      <c r="B100" s="28">
        <v>220</v>
      </c>
    </row>
    <row r="101" spans="2:3">
      <c r="B101" s="28">
        <v>220</v>
      </c>
    </row>
    <row r="102" spans="2:3">
      <c r="B102" s="28"/>
    </row>
    <row r="103" spans="2:3">
      <c r="B103" s="28">
        <v>160</v>
      </c>
    </row>
    <row r="104" spans="2:3">
      <c r="B104" s="28"/>
    </row>
    <row r="105" spans="2:3">
      <c r="B105" s="28">
        <v>230</v>
      </c>
    </row>
    <row r="106" spans="2:3">
      <c r="B106" s="28">
        <v>230</v>
      </c>
    </row>
    <row r="107" spans="2:3">
      <c r="B107" s="28"/>
    </row>
    <row r="108" spans="2:3">
      <c r="B108" s="28">
        <v>230</v>
      </c>
    </row>
    <row r="109" spans="2:3">
      <c r="B109" s="28"/>
    </row>
    <row r="110" spans="2:3">
      <c r="B110" s="28">
        <v>230</v>
      </c>
    </row>
    <row r="111" spans="2:3">
      <c r="B111" s="28">
        <v>230</v>
      </c>
    </row>
    <row r="112" spans="2:3">
      <c r="B112" s="28"/>
      <c r="C112" s="23" t="s">
        <v>17</v>
      </c>
    </row>
    <row r="113" spans="3:3">
      <c r="C113" s="23">
        <f>SUM(C64,C45,C4)</f>
        <v>12344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D4:M74"/>
  <sheetViews>
    <sheetView rightToLeft="1" topLeftCell="A55" workbookViewId="0">
      <selection activeCell="E6" sqref="E6"/>
    </sheetView>
  </sheetViews>
  <sheetFormatPr defaultRowHeight="15"/>
  <cols>
    <col min="5" max="6" width="9" customWidth="1"/>
    <col min="12" max="12" width="15.28515625" customWidth="1"/>
    <col min="14" max="14" width="9" customWidth="1"/>
  </cols>
  <sheetData>
    <row r="4" spans="5:12">
      <c r="E4" s="30"/>
    </row>
    <row r="5" spans="5:12" ht="36">
      <c r="E5" s="78" t="s">
        <v>20</v>
      </c>
    </row>
    <row r="6" spans="5:12" ht="22.5">
      <c r="E6" s="33" t="s">
        <v>21</v>
      </c>
    </row>
    <row r="7" spans="5:12" ht="30">
      <c r="E7" s="107" t="s">
        <v>22</v>
      </c>
      <c r="F7" s="107" t="s">
        <v>23</v>
      </c>
      <c r="G7" s="107" t="s">
        <v>24</v>
      </c>
      <c r="H7" s="108" t="s">
        <v>25</v>
      </c>
      <c r="I7" s="109" t="s">
        <v>26</v>
      </c>
      <c r="J7" s="107" t="s">
        <v>27</v>
      </c>
      <c r="K7" s="107" t="s">
        <v>28</v>
      </c>
      <c r="L7" s="107" t="s">
        <v>29</v>
      </c>
    </row>
    <row r="8" spans="5:12">
      <c r="E8" s="136">
        <v>1</v>
      </c>
      <c r="F8" s="136">
        <v>16</v>
      </c>
      <c r="G8" s="136" t="s">
        <v>30</v>
      </c>
      <c r="H8" s="136">
        <v>57.2</v>
      </c>
      <c r="I8" s="136">
        <v>5</v>
      </c>
      <c r="J8" s="137" t="s">
        <v>31</v>
      </c>
      <c r="K8" s="136">
        <v>6360</v>
      </c>
      <c r="L8" s="136">
        <v>2873957</v>
      </c>
    </row>
    <row r="9" spans="5:12">
      <c r="E9" s="136"/>
      <c r="F9" s="136"/>
      <c r="G9" s="136"/>
      <c r="H9" s="136"/>
      <c r="I9" s="136"/>
      <c r="J9" s="137"/>
      <c r="K9" s="136"/>
      <c r="L9" s="136"/>
    </row>
    <row r="10" spans="5:12">
      <c r="E10" s="108">
        <v>2</v>
      </c>
      <c r="F10" s="108">
        <v>16</v>
      </c>
      <c r="G10" s="108" t="s">
        <v>30</v>
      </c>
      <c r="H10" s="108">
        <v>35.6</v>
      </c>
      <c r="I10" s="108">
        <v>2</v>
      </c>
      <c r="J10" s="108">
        <v>1.58</v>
      </c>
      <c r="K10" s="108">
        <v>6360</v>
      </c>
      <c r="L10" s="108">
        <v>715475</v>
      </c>
    </row>
    <row r="11" spans="5:12">
      <c r="E11" s="108">
        <v>3</v>
      </c>
      <c r="F11" s="108">
        <v>16</v>
      </c>
      <c r="G11" s="108" t="s">
        <v>30</v>
      </c>
      <c r="H11" s="108">
        <v>45.8</v>
      </c>
      <c r="I11" s="108">
        <v>1</v>
      </c>
      <c r="J11" s="108">
        <v>1.58</v>
      </c>
      <c r="K11" s="108">
        <v>6360</v>
      </c>
      <c r="L11" s="108">
        <v>460235</v>
      </c>
    </row>
    <row r="12" spans="5:12">
      <c r="E12" s="108">
        <v>4</v>
      </c>
      <c r="F12" s="108">
        <v>18</v>
      </c>
      <c r="G12" s="108" t="s">
        <v>32</v>
      </c>
      <c r="H12" s="108">
        <v>167.9</v>
      </c>
      <c r="I12" s="108">
        <v>1</v>
      </c>
      <c r="J12" s="108">
        <v>2</v>
      </c>
      <c r="K12" s="108">
        <v>6360</v>
      </c>
      <c r="L12" s="108">
        <v>2135688</v>
      </c>
    </row>
    <row r="13" spans="5:12">
      <c r="E13" s="108">
        <v>5</v>
      </c>
      <c r="F13" s="108">
        <v>10</v>
      </c>
      <c r="G13" s="108" t="s">
        <v>32</v>
      </c>
      <c r="H13" s="108">
        <v>179</v>
      </c>
      <c r="I13" s="108">
        <v>1</v>
      </c>
      <c r="J13" s="108">
        <v>0.61699999999999999</v>
      </c>
      <c r="K13" s="108">
        <v>8000</v>
      </c>
      <c r="L13" s="108">
        <v>883544</v>
      </c>
    </row>
    <row r="14" spans="5:12">
      <c r="E14" s="108">
        <v>6</v>
      </c>
      <c r="F14" s="108">
        <v>14</v>
      </c>
      <c r="G14" s="108" t="s">
        <v>33</v>
      </c>
      <c r="H14" s="108">
        <v>390</v>
      </c>
      <c r="I14" s="108">
        <v>1</v>
      </c>
      <c r="J14" s="108">
        <v>1.21</v>
      </c>
      <c r="K14" s="108">
        <v>6360</v>
      </c>
      <c r="L14" s="108">
        <v>3001284</v>
      </c>
    </row>
    <row r="15" spans="5:12">
      <c r="E15" s="108">
        <v>7</v>
      </c>
      <c r="F15" s="108">
        <v>8</v>
      </c>
      <c r="G15" s="108" t="s">
        <v>33</v>
      </c>
      <c r="H15" s="108">
        <v>408.4</v>
      </c>
      <c r="I15" s="108">
        <v>1</v>
      </c>
      <c r="J15" s="108">
        <v>0.39500000000000002</v>
      </c>
      <c r="K15" s="108">
        <v>8000</v>
      </c>
      <c r="L15" s="108">
        <v>1290544</v>
      </c>
    </row>
    <row r="16" spans="5:12">
      <c r="E16" s="136"/>
      <c r="F16" s="136"/>
      <c r="G16" s="136"/>
      <c r="H16" s="136"/>
      <c r="I16" s="136"/>
      <c r="J16" s="108" t="s">
        <v>34</v>
      </c>
      <c r="K16" s="136">
        <v>11360727</v>
      </c>
      <c r="L16" s="136"/>
    </row>
    <row r="17" spans="5:13" ht="22.5">
      <c r="E17" s="32"/>
    </row>
    <row r="18" spans="5:13" ht="22.5">
      <c r="E18" s="33" t="s">
        <v>35</v>
      </c>
    </row>
    <row r="19" spans="5:13" ht="45">
      <c r="E19" s="110" t="s">
        <v>22</v>
      </c>
      <c r="F19" s="111" t="s">
        <v>36</v>
      </c>
      <c r="G19" s="111" t="s">
        <v>37</v>
      </c>
      <c r="H19" s="111" t="s">
        <v>38</v>
      </c>
      <c r="I19" s="111" t="s">
        <v>39</v>
      </c>
    </row>
    <row r="20" spans="5:13" ht="45">
      <c r="E20" s="112">
        <v>1</v>
      </c>
      <c r="F20" s="113" t="s">
        <v>40</v>
      </c>
      <c r="G20" s="112" t="s">
        <v>41</v>
      </c>
      <c r="H20" s="114">
        <v>154</v>
      </c>
      <c r="I20" s="138">
        <v>231</v>
      </c>
    </row>
    <row r="21" spans="5:13" ht="22.5">
      <c r="E21" s="112">
        <v>2</v>
      </c>
      <c r="F21" s="113" t="s">
        <v>40</v>
      </c>
      <c r="G21" s="112" t="s">
        <v>42</v>
      </c>
      <c r="H21" s="112">
        <v>77</v>
      </c>
      <c r="I21" s="138"/>
    </row>
    <row r="22" spans="5:13" ht="45">
      <c r="E22" s="112">
        <v>3</v>
      </c>
      <c r="F22" s="113" t="s">
        <v>43</v>
      </c>
      <c r="G22" s="112" t="s">
        <v>41</v>
      </c>
      <c r="H22" s="112">
        <v>196</v>
      </c>
      <c r="I22" s="112"/>
    </row>
    <row r="23" spans="5:13" ht="22.5">
      <c r="E23" s="112">
        <v>4</v>
      </c>
      <c r="F23" s="113" t="s">
        <v>43</v>
      </c>
      <c r="G23" s="112" t="s">
        <v>42</v>
      </c>
      <c r="H23" s="112">
        <v>73.5</v>
      </c>
      <c r="I23" s="112">
        <v>290</v>
      </c>
    </row>
    <row r="24" spans="5:13" ht="22.5">
      <c r="E24" s="112">
        <v>5</v>
      </c>
      <c r="F24" s="113" t="s">
        <v>43</v>
      </c>
      <c r="G24" s="112" t="s">
        <v>44</v>
      </c>
      <c r="H24" s="112">
        <v>20.5</v>
      </c>
      <c r="I24" s="115"/>
    </row>
    <row r="25" spans="5:13" ht="45">
      <c r="E25" s="112">
        <v>6</v>
      </c>
      <c r="F25" s="113" t="s">
        <v>45</v>
      </c>
      <c r="G25" s="112" t="s">
        <v>46</v>
      </c>
      <c r="H25" s="112">
        <v>279</v>
      </c>
      <c r="I25" s="112">
        <v>279</v>
      </c>
    </row>
    <row r="26" spans="5:13" ht="22.5">
      <c r="E26" s="112"/>
      <c r="F26" s="112"/>
      <c r="G26" s="112"/>
      <c r="H26" s="112"/>
      <c r="I26" s="112"/>
    </row>
    <row r="27" spans="5:13" ht="22.5">
      <c r="E27" s="33"/>
    </row>
    <row r="28" spans="5:13" ht="22.5">
      <c r="E28" s="33"/>
      <c r="I28" s="41"/>
      <c r="J28" s="41"/>
      <c r="K28" s="41"/>
      <c r="L28" s="41"/>
      <c r="M28" s="41"/>
    </row>
    <row r="29" spans="5:13" ht="22.5">
      <c r="E29" s="33"/>
      <c r="I29" s="41"/>
      <c r="J29" s="41"/>
      <c r="K29" s="41"/>
      <c r="L29" s="41"/>
      <c r="M29" s="41"/>
    </row>
    <row r="30" spans="5:13" ht="22.5">
      <c r="E30" s="33"/>
      <c r="I30" s="41"/>
      <c r="J30" s="41"/>
      <c r="K30" s="41"/>
      <c r="L30" s="41"/>
      <c r="M30" s="41"/>
    </row>
    <row r="31" spans="5:13" ht="22.5">
      <c r="E31" s="42" t="s">
        <v>47</v>
      </c>
      <c r="I31" s="41"/>
      <c r="J31" s="41"/>
      <c r="K31" s="41"/>
      <c r="L31" s="41"/>
      <c r="M31" s="41"/>
    </row>
    <row r="32" spans="5:13" ht="22.5">
      <c r="E32" s="34"/>
      <c r="I32" s="41"/>
      <c r="J32" s="41"/>
      <c r="K32" s="41"/>
      <c r="L32" s="41"/>
      <c r="M32" s="41"/>
    </row>
    <row r="33" spans="4:13" ht="22.5">
      <c r="D33" s="31"/>
      <c r="E33" s="47"/>
      <c r="F33" s="50"/>
      <c r="G33" s="50"/>
      <c r="I33" s="41"/>
      <c r="J33" s="41"/>
      <c r="K33" s="41"/>
      <c r="L33" s="41"/>
      <c r="M33" s="41"/>
    </row>
    <row r="34" spans="4:13" ht="18.75">
      <c r="E34" s="49"/>
      <c r="F34" s="50"/>
      <c r="G34" s="50"/>
      <c r="I34" s="41"/>
      <c r="J34" s="41"/>
      <c r="K34" s="41"/>
      <c r="L34" s="41"/>
      <c r="M34" s="41"/>
    </row>
    <row r="35" spans="4:13" ht="24">
      <c r="E35" s="36"/>
      <c r="I35" s="41"/>
      <c r="J35" s="41"/>
      <c r="K35" s="41"/>
      <c r="L35" s="41"/>
      <c r="M35" s="41"/>
    </row>
    <row r="36" spans="4:13" ht="22.5">
      <c r="E36" s="34"/>
      <c r="I36" s="41"/>
      <c r="J36" s="41"/>
      <c r="K36" s="41"/>
      <c r="L36" s="41"/>
      <c r="M36" s="41"/>
    </row>
    <row r="37" spans="4:13" ht="24">
      <c r="E37" s="36"/>
    </row>
    <row r="38" spans="4:13" ht="22.5">
      <c r="E38" s="33"/>
    </row>
    <row r="39" spans="4:13" ht="22.5">
      <c r="E39" s="33"/>
    </row>
    <row r="40" spans="4:13" ht="22.5">
      <c r="E40" s="43" t="s">
        <v>51</v>
      </c>
      <c r="F40" s="44"/>
      <c r="I40" s="44"/>
      <c r="J40" s="44"/>
      <c r="K40" s="44"/>
      <c r="L40" s="44"/>
      <c r="M40" s="44"/>
    </row>
    <row r="41" spans="4:13" ht="22.5">
      <c r="E41" s="34"/>
      <c r="I41" s="44"/>
      <c r="J41" s="44"/>
      <c r="K41" s="44"/>
      <c r="L41" s="44"/>
      <c r="M41" s="44"/>
    </row>
    <row r="42" spans="4:13" ht="18.75">
      <c r="E42" s="35"/>
      <c r="I42" s="44"/>
      <c r="J42" s="44"/>
      <c r="K42" s="44"/>
      <c r="L42" s="44"/>
      <c r="M42" s="44"/>
    </row>
    <row r="43" spans="4:13" ht="18.75">
      <c r="E43" s="37"/>
      <c r="I43" s="44"/>
      <c r="J43" s="44"/>
      <c r="K43" s="44"/>
      <c r="L43" s="44"/>
      <c r="M43" s="44"/>
    </row>
    <row r="44" spans="4:13" ht="22.5">
      <c r="E44" s="34"/>
      <c r="I44" s="44"/>
      <c r="J44" s="44"/>
      <c r="K44" s="44"/>
      <c r="L44" s="44"/>
      <c r="M44" s="44"/>
    </row>
    <row r="45" spans="4:13" ht="24">
      <c r="E45" s="36"/>
      <c r="I45" s="44"/>
      <c r="J45" s="44"/>
      <c r="K45" s="44"/>
      <c r="L45" s="44"/>
      <c r="M45" s="44"/>
    </row>
    <row r="46" spans="4:13" ht="22.5">
      <c r="E46" s="33"/>
      <c r="I46" s="44"/>
      <c r="J46" s="44"/>
      <c r="K46" s="44"/>
      <c r="L46" s="44"/>
      <c r="M46" s="44"/>
    </row>
    <row r="47" spans="4:13" ht="22.5">
      <c r="E47" s="33"/>
      <c r="I47" s="44"/>
      <c r="J47" s="44"/>
      <c r="K47" s="44"/>
      <c r="L47" s="44"/>
      <c r="M47" s="44"/>
    </row>
    <row r="48" spans="4:13" ht="22.5">
      <c r="E48" s="33"/>
    </row>
    <row r="49" spans="5:13" ht="22.5">
      <c r="E49" s="33"/>
    </row>
    <row r="50" spans="5:13" ht="22.5">
      <c r="E50" s="33"/>
      <c r="I50" s="46"/>
      <c r="J50" s="46"/>
      <c r="K50" s="46"/>
      <c r="L50" s="46"/>
      <c r="M50" s="46"/>
    </row>
    <row r="51" spans="5:13" ht="22.5">
      <c r="E51" s="45" t="s">
        <v>48</v>
      </c>
      <c r="I51" s="46"/>
      <c r="J51" s="46"/>
      <c r="K51" s="46"/>
      <c r="L51" s="46"/>
      <c r="M51" s="46"/>
    </row>
    <row r="52" spans="5:13" ht="22.5">
      <c r="E52" s="34"/>
      <c r="I52" s="46"/>
      <c r="J52" s="46"/>
      <c r="K52" s="46"/>
      <c r="L52" s="46"/>
      <c r="M52" s="46"/>
    </row>
    <row r="53" spans="5:13" ht="22.5">
      <c r="E53" s="34"/>
      <c r="I53" s="46"/>
      <c r="J53" s="46"/>
      <c r="K53" s="46"/>
      <c r="L53" s="46"/>
      <c r="M53" s="46"/>
    </row>
    <row r="54" spans="5:13" ht="18.75">
      <c r="E54" s="35"/>
      <c r="I54" s="46"/>
      <c r="J54" s="46"/>
      <c r="K54" s="46"/>
      <c r="L54" s="46"/>
      <c r="M54" s="46"/>
    </row>
    <row r="55" spans="5:13" ht="18.75">
      <c r="E55" s="37"/>
      <c r="I55" s="46"/>
      <c r="J55" s="46"/>
      <c r="K55" s="46"/>
      <c r="L55" s="46"/>
      <c r="M55" s="46"/>
    </row>
    <row r="56" spans="5:13" ht="18.75">
      <c r="E56" s="37"/>
      <c r="I56" s="46"/>
      <c r="J56" s="46"/>
      <c r="K56" s="46"/>
      <c r="L56" s="46"/>
      <c r="M56" s="46"/>
    </row>
    <row r="57" spans="5:13" ht="22.5">
      <c r="E57" s="34"/>
      <c r="I57" s="46"/>
      <c r="J57" s="46"/>
      <c r="K57" s="46"/>
      <c r="L57" s="46"/>
      <c r="M57" s="46"/>
    </row>
    <row r="58" spans="5:13" ht="24">
      <c r="E58" s="36"/>
      <c r="I58" s="46"/>
      <c r="J58" s="46"/>
      <c r="K58" s="46"/>
      <c r="L58" s="46"/>
      <c r="M58" s="46"/>
    </row>
    <row r="59" spans="5:13" ht="22.5">
      <c r="E59" s="38" t="s">
        <v>49</v>
      </c>
      <c r="I59" s="39"/>
    </row>
    <row r="60" spans="5:13" ht="22.5">
      <c r="E60" s="40" t="s">
        <v>50</v>
      </c>
    </row>
    <row r="61" spans="5:13" ht="30">
      <c r="E61" s="107" t="s">
        <v>22</v>
      </c>
      <c r="F61" s="107" t="s">
        <v>23</v>
      </c>
      <c r="G61" s="108" t="s">
        <v>25</v>
      </c>
      <c r="H61" s="107" t="s">
        <v>27</v>
      </c>
      <c r="I61" s="107" t="s">
        <v>28</v>
      </c>
      <c r="J61" s="107" t="s">
        <v>29</v>
      </c>
    </row>
    <row r="62" spans="5:13">
      <c r="E62" s="108">
        <v>1</v>
      </c>
      <c r="F62" s="108">
        <v>8</v>
      </c>
      <c r="G62" s="116">
        <v>2431</v>
      </c>
      <c r="H62" s="108">
        <v>0.39500000000000002</v>
      </c>
      <c r="I62" s="108">
        <v>8000</v>
      </c>
      <c r="J62" s="108">
        <v>7681960</v>
      </c>
    </row>
    <row r="63" spans="5:13">
      <c r="E63" s="108">
        <v>2</v>
      </c>
      <c r="F63" s="108">
        <v>10</v>
      </c>
      <c r="G63" s="116">
        <v>569</v>
      </c>
      <c r="H63" s="108">
        <v>0.61699999999999999</v>
      </c>
      <c r="I63" s="107">
        <v>8000</v>
      </c>
      <c r="J63" s="108">
        <v>2808584</v>
      </c>
    </row>
    <row r="64" spans="5:13">
      <c r="E64" s="108">
        <v>3</v>
      </c>
      <c r="F64" s="108">
        <v>12</v>
      </c>
      <c r="G64" s="116">
        <v>741</v>
      </c>
      <c r="H64" s="108">
        <v>0.88800000000000001</v>
      </c>
      <c r="I64" s="108">
        <v>6360</v>
      </c>
      <c r="J64" s="108">
        <v>4184931</v>
      </c>
    </row>
    <row r="65" spans="5:13">
      <c r="E65" s="108">
        <v>4</v>
      </c>
      <c r="F65" s="108">
        <v>14</v>
      </c>
      <c r="G65" s="116">
        <v>580</v>
      </c>
      <c r="H65" s="108">
        <v>1.21</v>
      </c>
      <c r="I65" s="108">
        <v>6360</v>
      </c>
      <c r="J65" s="108">
        <v>4463448</v>
      </c>
    </row>
    <row r="66" spans="5:13">
      <c r="E66" s="108">
        <v>5</v>
      </c>
      <c r="F66" s="108">
        <v>16</v>
      </c>
      <c r="G66" s="116">
        <v>558</v>
      </c>
      <c r="H66" s="108">
        <v>1.58</v>
      </c>
      <c r="I66" s="108">
        <v>6360</v>
      </c>
      <c r="J66" s="108">
        <v>5607230</v>
      </c>
    </row>
    <row r="67" spans="5:13">
      <c r="E67" s="108">
        <v>6</v>
      </c>
      <c r="F67" s="108">
        <v>6</v>
      </c>
      <c r="G67" s="116">
        <v>1533</v>
      </c>
      <c r="H67" s="108">
        <v>0.222</v>
      </c>
      <c r="I67" s="108">
        <v>8000</v>
      </c>
      <c r="J67" s="108">
        <v>2722608</v>
      </c>
    </row>
    <row r="68" spans="5:13">
      <c r="E68" s="135"/>
      <c r="F68" s="135"/>
      <c r="G68" s="135"/>
      <c r="H68" s="108" t="s">
        <v>34</v>
      </c>
      <c r="I68" s="136">
        <v>27468761</v>
      </c>
      <c r="J68" s="136"/>
    </row>
    <row r="69" spans="5:13" ht="22.5">
      <c r="E69" s="38"/>
    </row>
    <row r="71" spans="5:13">
      <c r="K71" s="92"/>
      <c r="L71" s="92"/>
      <c r="M71" s="92"/>
    </row>
    <row r="72" spans="5:13" ht="28.5">
      <c r="K72" s="87"/>
      <c r="L72" s="118" t="s">
        <v>156</v>
      </c>
      <c r="M72" s="92"/>
    </row>
    <row r="73" spans="5:13">
      <c r="K73" s="87"/>
      <c r="L73" s="117">
        <f>I68+K16</f>
        <v>38829488</v>
      </c>
      <c r="M73" s="92"/>
    </row>
    <row r="74" spans="5:13">
      <c r="K74" s="87"/>
      <c r="L74" s="87"/>
      <c r="M74" s="92"/>
    </row>
  </sheetData>
  <mergeCells count="13">
    <mergeCell ref="K8:K9"/>
    <mergeCell ref="L8:L9"/>
    <mergeCell ref="E16:I16"/>
    <mergeCell ref="K16:L16"/>
    <mergeCell ref="I20:I21"/>
    <mergeCell ref="E68:G68"/>
    <mergeCell ref="I68:J68"/>
    <mergeCell ref="E8:E9"/>
    <mergeCell ref="F8:F9"/>
    <mergeCell ref="G8:G9"/>
    <mergeCell ref="H8:H9"/>
    <mergeCell ref="I8:I9"/>
    <mergeCell ref="J8:J9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9"/>
  <sheetViews>
    <sheetView rightToLeft="1" topLeftCell="A6" workbookViewId="0">
      <selection activeCell="A2" sqref="A2"/>
    </sheetView>
  </sheetViews>
  <sheetFormatPr defaultRowHeight="15"/>
  <cols>
    <col min="1" max="1" width="25.85546875" customWidth="1"/>
    <col min="9" max="9" width="23.28515625" customWidth="1"/>
    <col min="11" max="11" width="14.42578125" customWidth="1"/>
  </cols>
  <sheetData>
    <row r="1" spans="1:12" ht="31.5" customHeight="1">
      <c r="A1" s="13" t="s">
        <v>8</v>
      </c>
      <c r="B1" s="14" t="s">
        <v>3</v>
      </c>
      <c r="C1" s="14" t="s">
        <v>4</v>
      </c>
      <c r="D1" s="14" t="s">
        <v>5</v>
      </c>
      <c r="E1" s="15" t="s">
        <v>13</v>
      </c>
      <c r="F1" s="14" t="s">
        <v>7</v>
      </c>
      <c r="G1" s="16" t="s">
        <v>6</v>
      </c>
      <c r="I1" s="75" t="s">
        <v>124</v>
      </c>
    </row>
    <row r="2" spans="1:12" ht="15.75">
      <c r="A2" s="17" t="s">
        <v>0</v>
      </c>
      <c r="B2" s="18">
        <v>1.6</v>
      </c>
      <c r="C2" s="18">
        <v>1.5</v>
      </c>
      <c r="D2" s="18">
        <v>0.5</v>
      </c>
      <c r="E2" s="15">
        <f t="shared" ref="E2:E9" si="0">B2*C2*D2</f>
        <v>1.2000000000000002</v>
      </c>
      <c r="F2" s="19">
        <f>E2*4</f>
        <v>4.8000000000000007</v>
      </c>
      <c r="G2" s="21">
        <f>SUM(F2,E3:E9,F11,E12:E21,E23:E29)</f>
        <v>37.877199999999995</v>
      </c>
    </row>
    <row r="3" spans="1:12" ht="15.75">
      <c r="A3" s="13" t="s">
        <v>9</v>
      </c>
      <c r="B3" s="18">
        <v>1.6</v>
      </c>
      <c r="C3" s="18">
        <v>1.6</v>
      </c>
      <c r="D3" s="18">
        <v>0.5</v>
      </c>
      <c r="E3" s="20">
        <f t="shared" si="0"/>
        <v>1.2800000000000002</v>
      </c>
      <c r="F3" s="13"/>
      <c r="G3" s="13"/>
    </row>
    <row r="4" spans="1:12" ht="15.75">
      <c r="A4" s="13" t="s">
        <v>10</v>
      </c>
      <c r="B4" s="18">
        <v>1.8</v>
      </c>
      <c r="C4" s="18">
        <v>1.8</v>
      </c>
      <c r="D4" s="18">
        <v>0.5</v>
      </c>
      <c r="E4" s="20">
        <f t="shared" si="0"/>
        <v>1.62</v>
      </c>
      <c r="F4" s="13"/>
      <c r="G4" s="13"/>
      <c r="H4" s="51"/>
      <c r="I4" s="51"/>
      <c r="J4" s="51"/>
      <c r="K4" s="51"/>
    </row>
    <row r="5" spans="1:12" ht="15.75">
      <c r="A5" s="13"/>
      <c r="B5" s="18">
        <v>4.5999999999999996</v>
      </c>
      <c r="C5" s="18">
        <v>2.4</v>
      </c>
      <c r="D5" s="18">
        <v>0.6</v>
      </c>
      <c r="E5" s="20">
        <f t="shared" si="0"/>
        <v>6.6239999999999997</v>
      </c>
      <c r="F5" s="13"/>
      <c r="G5" s="13"/>
      <c r="H5" s="51"/>
      <c r="I5" s="122" t="s">
        <v>155</v>
      </c>
      <c r="J5" s="51"/>
      <c r="K5" s="119" t="s">
        <v>156</v>
      </c>
    </row>
    <row r="6" spans="1:12" ht="15.75">
      <c r="A6" s="13"/>
      <c r="B6" s="18">
        <v>2</v>
      </c>
      <c r="C6" s="18">
        <v>1.7</v>
      </c>
      <c r="D6" s="18">
        <v>0.5</v>
      </c>
      <c r="E6" s="15">
        <f t="shared" si="0"/>
        <v>1.7</v>
      </c>
      <c r="F6" s="13"/>
      <c r="G6" s="13"/>
      <c r="H6" s="51"/>
      <c r="I6" s="123">
        <v>441500</v>
      </c>
      <c r="J6" s="51"/>
      <c r="K6" s="120">
        <f>I6*G2</f>
        <v>16722783.799999997</v>
      </c>
      <c r="L6" s="51"/>
    </row>
    <row r="7" spans="1:12" ht="15.75">
      <c r="A7" s="13"/>
      <c r="B7" s="18">
        <v>2.2000000000000002</v>
      </c>
      <c r="C7" s="18">
        <v>1.9</v>
      </c>
      <c r="D7" s="18">
        <v>0.5</v>
      </c>
      <c r="E7" s="20">
        <f t="shared" si="0"/>
        <v>2.09</v>
      </c>
      <c r="F7" s="13"/>
      <c r="G7" s="13"/>
      <c r="H7" s="51"/>
      <c r="I7" s="51"/>
      <c r="J7" s="51"/>
      <c r="K7" s="121"/>
      <c r="L7" s="51"/>
    </row>
    <row r="8" spans="1:12" ht="15.75">
      <c r="A8" s="13"/>
      <c r="B8" s="18">
        <v>3.6</v>
      </c>
      <c r="C8" s="18">
        <v>2.2000000000000002</v>
      </c>
      <c r="D8" s="18">
        <v>0.6</v>
      </c>
      <c r="E8" s="20">
        <f t="shared" si="0"/>
        <v>4.7520000000000007</v>
      </c>
      <c r="F8" s="13"/>
      <c r="G8" s="13"/>
      <c r="H8" s="51"/>
      <c r="I8" s="51"/>
      <c r="J8" s="51"/>
      <c r="K8" s="51"/>
      <c r="L8" s="51"/>
    </row>
    <row r="9" spans="1:12" ht="15.75">
      <c r="A9" s="13"/>
      <c r="B9" s="18">
        <v>3.6</v>
      </c>
      <c r="C9" s="18">
        <v>1.8</v>
      </c>
      <c r="D9" s="18">
        <v>0.6</v>
      </c>
      <c r="E9" s="20">
        <f t="shared" si="0"/>
        <v>3.8879999999999999</v>
      </c>
      <c r="F9" s="13"/>
      <c r="G9" s="13"/>
      <c r="H9" s="51"/>
      <c r="I9" s="51"/>
      <c r="J9" s="51"/>
      <c r="K9" s="51"/>
      <c r="L9" s="51"/>
    </row>
    <row r="10" spans="1:12" ht="15.75">
      <c r="A10" s="17" t="s">
        <v>1</v>
      </c>
      <c r="B10" s="17"/>
      <c r="C10" s="17"/>
      <c r="D10" s="17"/>
      <c r="E10" s="17"/>
      <c r="F10" s="13"/>
      <c r="G10" s="13"/>
      <c r="H10" s="51"/>
      <c r="I10" s="51"/>
      <c r="J10" s="51"/>
      <c r="K10" s="51"/>
      <c r="L10" s="51"/>
    </row>
    <row r="11" spans="1:12" ht="15.75">
      <c r="A11" s="13" t="s">
        <v>11</v>
      </c>
      <c r="B11" s="18">
        <v>1.8</v>
      </c>
      <c r="C11" s="18">
        <v>0.5</v>
      </c>
      <c r="D11" s="18">
        <v>0.4</v>
      </c>
      <c r="E11" s="20">
        <f t="shared" ref="E11:E29" si="1">B11*C11*D11</f>
        <v>0.36000000000000004</v>
      </c>
      <c r="F11" s="13">
        <f>E11*2</f>
        <v>0.72000000000000008</v>
      </c>
      <c r="G11" s="13"/>
      <c r="I11" s="51"/>
      <c r="J11" s="51"/>
      <c r="K11" s="51"/>
      <c r="L11" s="51"/>
    </row>
    <row r="12" spans="1:12" ht="15.75">
      <c r="A12" s="13"/>
      <c r="B12" s="18">
        <v>1.7</v>
      </c>
      <c r="C12" s="18">
        <v>0.6</v>
      </c>
      <c r="D12" s="18">
        <v>0.4</v>
      </c>
      <c r="E12" s="20">
        <f t="shared" si="1"/>
        <v>0.40800000000000003</v>
      </c>
      <c r="F12" s="13"/>
      <c r="G12" s="13"/>
      <c r="I12" s="51"/>
      <c r="J12" s="51"/>
      <c r="K12" s="51"/>
      <c r="L12" s="51"/>
    </row>
    <row r="13" spans="1:12" ht="15.75">
      <c r="A13" s="13"/>
      <c r="B13" s="18">
        <v>3.1</v>
      </c>
      <c r="C13" s="18">
        <v>0.5</v>
      </c>
      <c r="D13" s="18">
        <v>0.4</v>
      </c>
      <c r="E13" s="20">
        <f t="shared" si="1"/>
        <v>0.62000000000000011</v>
      </c>
      <c r="F13" s="13"/>
      <c r="G13" s="13"/>
    </row>
    <row r="14" spans="1:12" ht="15.75">
      <c r="A14" s="13"/>
      <c r="B14" s="18">
        <v>3</v>
      </c>
      <c r="C14" s="18">
        <v>0.6</v>
      </c>
      <c r="D14" s="18">
        <v>0.4</v>
      </c>
      <c r="E14" s="20">
        <f t="shared" si="1"/>
        <v>0.72</v>
      </c>
      <c r="F14" s="13"/>
      <c r="G14" s="13"/>
    </row>
    <row r="15" spans="1:12" ht="15.75">
      <c r="A15" s="13"/>
      <c r="B15" s="18">
        <v>3.3</v>
      </c>
      <c r="C15" s="18">
        <v>0.5</v>
      </c>
      <c r="D15" s="18">
        <v>0.4</v>
      </c>
      <c r="E15" s="20">
        <f t="shared" si="1"/>
        <v>0.66</v>
      </c>
      <c r="F15" s="13"/>
      <c r="G15" s="13"/>
    </row>
    <row r="16" spans="1:12" ht="15.75">
      <c r="A16" s="13"/>
      <c r="B16" s="18">
        <v>4.0999999999999996</v>
      </c>
      <c r="C16" s="18">
        <v>0.5</v>
      </c>
      <c r="D16" s="18">
        <v>0.4</v>
      </c>
      <c r="E16" s="20">
        <f t="shared" si="1"/>
        <v>0.82</v>
      </c>
      <c r="F16" s="13"/>
      <c r="G16" s="13"/>
    </row>
    <row r="17" spans="1:7" ht="15.75">
      <c r="A17" s="13"/>
      <c r="B17" s="18">
        <v>4.2300000000000004</v>
      </c>
      <c r="C17" s="18">
        <v>0.6</v>
      </c>
      <c r="D17" s="18">
        <v>0.4</v>
      </c>
      <c r="E17" s="20">
        <f t="shared" si="1"/>
        <v>1.0152000000000001</v>
      </c>
      <c r="F17" s="13"/>
      <c r="G17" s="13"/>
    </row>
    <row r="18" spans="1:7" ht="15.75">
      <c r="A18" s="13"/>
      <c r="B18" s="18">
        <v>4.3</v>
      </c>
      <c r="C18" s="18">
        <v>0.5</v>
      </c>
      <c r="D18" s="18">
        <v>0.4</v>
      </c>
      <c r="E18" s="20">
        <f t="shared" si="1"/>
        <v>0.86</v>
      </c>
      <c r="F18" s="13"/>
      <c r="G18" s="13"/>
    </row>
    <row r="19" spans="1:7" ht="15.75">
      <c r="A19" s="13"/>
      <c r="B19" s="18">
        <v>1.6</v>
      </c>
      <c r="C19" s="18">
        <v>0.5</v>
      </c>
      <c r="D19" s="18">
        <v>0.4</v>
      </c>
      <c r="E19" s="20">
        <f t="shared" si="1"/>
        <v>0.32000000000000006</v>
      </c>
      <c r="F19" s="13"/>
      <c r="G19" s="13"/>
    </row>
    <row r="20" spans="1:7" ht="15.75">
      <c r="A20" s="13"/>
      <c r="B20" s="18">
        <v>2.2999999999999998</v>
      </c>
      <c r="C20" s="18">
        <v>0.6</v>
      </c>
      <c r="D20" s="18">
        <v>0.4</v>
      </c>
      <c r="E20" s="20">
        <f t="shared" si="1"/>
        <v>0.55199999999999994</v>
      </c>
      <c r="F20" s="13"/>
      <c r="G20" s="13"/>
    </row>
    <row r="21" spans="1:7" ht="15.75">
      <c r="A21" s="13"/>
      <c r="B21" s="18">
        <v>2.2999999999999998</v>
      </c>
      <c r="C21" s="18">
        <v>0.5</v>
      </c>
      <c r="D21" s="18">
        <v>0.4</v>
      </c>
      <c r="E21" s="20">
        <f t="shared" si="1"/>
        <v>0.45999999999999996</v>
      </c>
      <c r="F21" s="13"/>
      <c r="G21" s="13"/>
    </row>
    <row r="22" spans="1:7" ht="15.75">
      <c r="A22" s="17" t="s">
        <v>2</v>
      </c>
      <c r="B22" s="17"/>
      <c r="C22" s="17"/>
      <c r="D22" s="17"/>
      <c r="E22" s="17"/>
      <c r="F22" s="13"/>
      <c r="G22" s="13"/>
    </row>
    <row r="23" spans="1:7" ht="15.75">
      <c r="A23" s="13"/>
      <c r="B23" s="18">
        <v>1.3</v>
      </c>
      <c r="C23" s="18">
        <v>0.8</v>
      </c>
      <c r="D23" s="18">
        <v>0.4</v>
      </c>
      <c r="E23" s="20">
        <f t="shared" si="1"/>
        <v>0.41600000000000004</v>
      </c>
      <c r="F23" s="13"/>
      <c r="G23" s="13"/>
    </row>
    <row r="24" spans="1:7" ht="15.75">
      <c r="A24" s="13"/>
      <c r="B24" s="18">
        <v>2</v>
      </c>
      <c r="C24" s="18">
        <v>0.8</v>
      </c>
      <c r="D24" s="18">
        <v>0.4</v>
      </c>
      <c r="E24" s="20">
        <f t="shared" si="1"/>
        <v>0.64000000000000012</v>
      </c>
      <c r="F24" s="13"/>
      <c r="G24" s="13"/>
    </row>
    <row r="25" spans="1:7" ht="15.75">
      <c r="A25" s="13"/>
      <c r="B25" s="18">
        <v>1.2</v>
      </c>
      <c r="C25" s="18">
        <v>0.8</v>
      </c>
      <c r="D25" s="18">
        <v>0.4</v>
      </c>
      <c r="E25" s="20">
        <f t="shared" si="1"/>
        <v>0.38400000000000001</v>
      </c>
      <c r="F25" s="13"/>
      <c r="G25" s="13"/>
    </row>
    <row r="26" spans="1:7" ht="15.75">
      <c r="A26" s="13"/>
      <c r="B26" s="18">
        <v>1.9</v>
      </c>
      <c r="C26" s="18">
        <v>0.8</v>
      </c>
      <c r="D26" s="18">
        <v>0.4</v>
      </c>
      <c r="E26" s="20">
        <f t="shared" si="1"/>
        <v>0.6080000000000001</v>
      </c>
      <c r="F26" s="13"/>
      <c r="G26" s="13"/>
    </row>
    <row r="27" spans="1:7" ht="15.75">
      <c r="A27" s="13"/>
      <c r="B27" s="18">
        <v>1.4</v>
      </c>
      <c r="C27" s="18">
        <v>0.8</v>
      </c>
      <c r="D27" s="18">
        <v>0.4</v>
      </c>
      <c r="E27" s="20">
        <f t="shared" si="1"/>
        <v>0.44799999999999995</v>
      </c>
      <c r="F27" s="13"/>
      <c r="G27" s="13"/>
    </row>
    <row r="28" spans="1:7" ht="15.75">
      <c r="A28" s="13"/>
      <c r="B28" s="18">
        <v>2.2000000000000002</v>
      </c>
      <c r="C28" s="18">
        <v>0.8</v>
      </c>
      <c r="D28" s="18">
        <v>0.4</v>
      </c>
      <c r="E28" s="20">
        <f t="shared" si="1"/>
        <v>0.70400000000000018</v>
      </c>
      <c r="F28" s="13"/>
      <c r="G28" s="13"/>
    </row>
    <row r="29" spans="1:7" ht="15.75">
      <c r="A29" s="13"/>
      <c r="B29" s="18">
        <v>2.4</v>
      </c>
      <c r="C29" s="18">
        <v>0.8</v>
      </c>
      <c r="D29" s="18">
        <v>0.4</v>
      </c>
      <c r="E29" s="20">
        <f t="shared" si="1"/>
        <v>0.76800000000000002</v>
      </c>
      <c r="F29" s="13"/>
      <c r="G29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فصل 2</vt:lpstr>
      <vt:lpstr>بتن ریزی</vt:lpstr>
      <vt:lpstr>Sheet3</vt:lpstr>
      <vt:lpstr>Sheet1</vt:lpstr>
      <vt:lpstr>Sheet2</vt:lpstr>
      <vt:lpstr>Sheet4</vt:lpstr>
      <vt:lpstr>فصل 6</vt:lpstr>
      <vt:lpstr>فصل 7</vt:lpstr>
      <vt:lpstr>فصل 8</vt:lpstr>
      <vt:lpstr>فصل 8.</vt:lpstr>
      <vt:lpstr>فصل 9</vt:lpstr>
      <vt:lpstr>فصل 10</vt:lpstr>
      <vt:lpstr>قصل 11</vt:lpstr>
      <vt:lpstr>فصل 13</vt:lpstr>
      <vt:lpstr>فصل18</vt:lpstr>
      <vt:lpstr>فصل 20</vt:lpstr>
      <vt:lpstr>فصل 22</vt:lpstr>
      <vt:lpstr>فصل 24</vt:lpstr>
      <vt:lpstr>فصل 25</vt:lpstr>
      <vt:lpstr>فصل 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www.ucivil.ir</dc:creator>
  <dc:description>visit www.ucivil.ir</dc:description>
  <cp:lastModifiedBy>Hasan</cp:lastModifiedBy>
  <cp:lastPrinted>2014-08-04T20:07:01Z</cp:lastPrinted>
  <dcterms:created xsi:type="dcterms:W3CDTF">2011-11-19T15:25:56Z</dcterms:created>
  <dcterms:modified xsi:type="dcterms:W3CDTF">2014-08-05T19:19:11Z</dcterms:modified>
</cp:coreProperties>
</file>